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5c92d0d2a4c39bb/Documentos/Liga 2024/Campeonatos/SUB 14/FEMININO/"/>
    </mc:Choice>
  </mc:AlternateContent>
  <xr:revisionPtr revIDLastSave="0" documentId="8_{942225A5-D059-43E2-BC17-720FC3DB625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Mod2015" sheetId="4" r:id="rId1"/>
    <sheet name="Mod2015 (2)" sheetId="5" r:id="rId2"/>
    <sheet name="Plan1" sheetId="1" r:id="rId3"/>
    <sheet name="Plan2" sheetId="2" r:id="rId4"/>
    <sheet name="Plan3" sheetId="3" r:id="rId5"/>
    <sheet name="4" sheetId="6" r:id="rId6"/>
    <sheet name="5" sheetId="7" r:id="rId7"/>
    <sheet name="6" sheetId="8" r:id="rId8"/>
    <sheet name="7" sheetId="9" r:id="rId9"/>
    <sheet name="8" sheetId="10" r:id="rId10"/>
    <sheet name="9_3x3" sheetId="11" r:id="rId11"/>
    <sheet name="9_3x3 (2)" sheetId="12" r:id="rId12"/>
    <sheet name="9_4x5" sheetId="13" r:id="rId13"/>
    <sheet name="10" sheetId="14" r:id="rId14"/>
  </sheets>
  <definedNames>
    <definedName name="ALFREDOW_F" localSheetId="13">#REF!</definedName>
    <definedName name="ALFREDOW_F" localSheetId="5">#REF!</definedName>
    <definedName name="ALFREDOW_F" localSheetId="6">#REF!</definedName>
    <definedName name="ALFREDOW_F" localSheetId="7">#REF!</definedName>
    <definedName name="ALFREDOW_F" localSheetId="8">#REF!</definedName>
    <definedName name="ALFREDOW_F" localSheetId="9">#REF!</definedName>
    <definedName name="ALFREDOW_F" localSheetId="10">#REF!</definedName>
    <definedName name="ALFREDOW_F" localSheetId="11">#REF!</definedName>
    <definedName name="ALFREDOW_F" localSheetId="12">#REF!</definedName>
    <definedName name="ALFREDOW_F" localSheetId="0">#REF!</definedName>
    <definedName name="ALFREDOW_F" localSheetId="1">#REF!</definedName>
    <definedName name="ALFREDOW_F">#REF!</definedName>
    <definedName name="ARARANG_F" localSheetId="13">#REF!</definedName>
    <definedName name="ARARANG_F" localSheetId="5">#REF!</definedName>
    <definedName name="ARARANG_F" localSheetId="6">#REF!</definedName>
    <definedName name="ARARANG_F" localSheetId="7">#REF!</definedName>
    <definedName name="ARARANG_F" localSheetId="8">#REF!</definedName>
    <definedName name="ARARANG_F" localSheetId="9">#REF!</definedName>
    <definedName name="ARARANG_F" localSheetId="10">#REF!</definedName>
    <definedName name="ARARANG_F" localSheetId="11">#REF!</definedName>
    <definedName name="ARARANG_F" localSheetId="12">#REF!</definedName>
    <definedName name="ARARANG_F" localSheetId="0">#REF!</definedName>
    <definedName name="ARARANG_F" localSheetId="1">#REF!</definedName>
    <definedName name="ARARANG_F">#REF!</definedName>
    <definedName name="ARARANG_F_22" localSheetId="0">#REF!</definedName>
    <definedName name="ARARANG_F_22" localSheetId="1">#REF!</definedName>
    <definedName name="ARARANG_F_22">#REF!</definedName>
    <definedName name="ARARANG_M" localSheetId="13">#REF!</definedName>
    <definedName name="ARARANG_M" localSheetId="5">#REF!</definedName>
    <definedName name="ARARANG_M" localSheetId="6">#REF!</definedName>
    <definedName name="ARARANG_M" localSheetId="7">#REF!</definedName>
    <definedName name="ARARANG_M" localSheetId="8">#REF!</definedName>
    <definedName name="ARARANG_M" localSheetId="9">#REF!</definedName>
    <definedName name="ARARANG_M" localSheetId="10">#REF!</definedName>
    <definedName name="ARARANG_M" localSheetId="11">#REF!</definedName>
    <definedName name="ARARANG_M" localSheetId="12">#REF!</definedName>
    <definedName name="ARARANG_M" localSheetId="0">#REF!</definedName>
    <definedName name="ARARANG_M" localSheetId="1">#REF!</definedName>
    <definedName name="ARARANG_M">#REF!</definedName>
    <definedName name="B_JARDIM_F" localSheetId="13">#REF!</definedName>
    <definedName name="B_JARDIM_F" localSheetId="5">#REF!</definedName>
    <definedName name="B_JARDIM_F" localSheetId="6">#REF!</definedName>
    <definedName name="B_JARDIM_F" localSheetId="7">#REF!</definedName>
    <definedName name="B_JARDIM_F" localSheetId="8">#REF!</definedName>
    <definedName name="B_JARDIM_F" localSheetId="9">#REF!</definedName>
    <definedName name="B_JARDIM_F" localSheetId="10">#REF!</definedName>
    <definedName name="B_JARDIM_F" localSheetId="11">#REF!</definedName>
    <definedName name="B_JARDIM_F" localSheetId="12">#REF!</definedName>
    <definedName name="B_JARDIM_F" localSheetId="0">#REF!</definedName>
    <definedName name="B_JARDIM_F" localSheetId="1">#REF!</definedName>
    <definedName name="B_JARDIM_F">#REF!</definedName>
    <definedName name="B_JARDIM_F_22" localSheetId="0">#REF!</definedName>
    <definedName name="B_JARDIM_F_22" localSheetId="1">#REF!</definedName>
    <definedName name="B_JARDIM_F_22">#REF!</definedName>
    <definedName name="B_NORTE_F" localSheetId="13">#REF!</definedName>
    <definedName name="B_NORTE_F" localSheetId="5">#REF!</definedName>
    <definedName name="B_NORTE_F" localSheetId="6">#REF!</definedName>
    <definedName name="B_NORTE_F" localSheetId="7">#REF!</definedName>
    <definedName name="B_NORTE_F" localSheetId="8">#REF!</definedName>
    <definedName name="B_NORTE_F" localSheetId="9">#REF!</definedName>
    <definedName name="B_NORTE_F" localSheetId="10">#REF!</definedName>
    <definedName name="B_NORTE_F" localSheetId="11">#REF!</definedName>
    <definedName name="B_NORTE_F" localSheetId="12">#REF!</definedName>
    <definedName name="B_NORTE_F" localSheetId="0">#REF!</definedName>
    <definedName name="B_NORTE_F" localSheetId="1">#REF!</definedName>
    <definedName name="B_NORTE_F">#REF!</definedName>
    <definedName name="B_NORTE_F_11" localSheetId="0">#REF!</definedName>
    <definedName name="B_NORTE_F_11" localSheetId="1">#REF!</definedName>
    <definedName name="B_NORTE_F_11">#REF!</definedName>
    <definedName name="B_NORTE_F_12" localSheetId="0">#REF!</definedName>
    <definedName name="B_NORTE_F_12" localSheetId="1">#REF!</definedName>
    <definedName name="B_NORTE_F_12">#REF!</definedName>
    <definedName name="B_NORTE_F_13" localSheetId="0">#REF!</definedName>
    <definedName name="B_NORTE_F_13" localSheetId="1">#REF!</definedName>
    <definedName name="B_NORTE_F_13">#REF!</definedName>
    <definedName name="B_NORTE_F_14" localSheetId="0">#REF!</definedName>
    <definedName name="B_NORTE_F_14" localSheetId="1">#REF!</definedName>
    <definedName name="B_NORTE_F_14">#REF!</definedName>
    <definedName name="B_NORTE_F_22" localSheetId="0">#REF!</definedName>
    <definedName name="B_NORTE_F_22" localSheetId="1">#REF!</definedName>
    <definedName name="B_NORTE_F_22">#REF!</definedName>
    <definedName name="BIGUAÇU_M" localSheetId="13">#REF!</definedName>
    <definedName name="BIGUAÇU_M" localSheetId="5">#REF!</definedName>
    <definedName name="BIGUAÇU_M" localSheetId="6">#REF!</definedName>
    <definedName name="BIGUAÇU_M" localSheetId="7">#REF!</definedName>
    <definedName name="BIGUAÇU_M" localSheetId="8">#REF!</definedName>
    <definedName name="BIGUAÇU_M" localSheetId="9">#REF!</definedName>
    <definedName name="BIGUAÇU_M" localSheetId="10">#REF!</definedName>
    <definedName name="BIGUAÇU_M" localSheetId="11">#REF!</definedName>
    <definedName name="BIGUAÇU_M" localSheetId="12">#REF!</definedName>
    <definedName name="BIGUAÇU_M" localSheetId="0">#REF!</definedName>
    <definedName name="BIGUAÇU_M" localSheetId="1">#REF!</definedName>
    <definedName name="BIGUAÇU_M">#REF!</definedName>
    <definedName name="BIGUAÇU_M_22" localSheetId="0">#REF!</definedName>
    <definedName name="BIGUAÇU_M_22" localSheetId="1">#REF!</definedName>
    <definedName name="BIGUAÇU_M_22">#REF!</definedName>
    <definedName name="CRICIUMA_M" localSheetId="13">#REF!</definedName>
    <definedName name="CRICIUMA_M" localSheetId="5">#REF!</definedName>
    <definedName name="CRICIUMA_M" localSheetId="6">#REF!</definedName>
    <definedName name="CRICIUMA_M" localSheetId="7">#REF!</definedName>
    <definedName name="CRICIUMA_M" localSheetId="8">#REF!</definedName>
    <definedName name="CRICIUMA_M" localSheetId="9">#REF!</definedName>
    <definedName name="CRICIUMA_M" localSheetId="10">#REF!</definedName>
    <definedName name="CRICIUMA_M" localSheetId="11">#REF!</definedName>
    <definedName name="CRICIUMA_M" localSheetId="12">#REF!</definedName>
    <definedName name="CRICIUMA_M" localSheetId="0">#REF!</definedName>
    <definedName name="CRICIUMA_M" localSheetId="1">#REF!</definedName>
    <definedName name="CRICIUMA_M">#REF!</definedName>
    <definedName name="CRICIUMA_M_22" localSheetId="0">#REF!</definedName>
    <definedName name="CRICIUMA_M_22" localSheetId="1">#REF!</definedName>
    <definedName name="CRICIUMA_M_22">#REF!</definedName>
    <definedName name="FPOLIS_F" localSheetId="13">#REF!</definedName>
    <definedName name="FPOLIS_F" localSheetId="5">#REF!</definedName>
    <definedName name="FPOLIS_F" localSheetId="6">#REF!</definedName>
    <definedName name="FPOLIS_F" localSheetId="7">#REF!</definedName>
    <definedName name="FPOLIS_F" localSheetId="8">#REF!</definedName>
    <definedName name="FPOLIS_F" localSheetId="9">#REF!</definedName>
    <definedName name="FPOLIS_F" localSheetId="10">#REF!</definedName>
    <definedName name="FPOLIS_F" localSheetId="11">#REF!</definedName>
    <definedName name="FPOLIS_F" localSheetId="12">#REF!</definedName>
    <definedName name="FPOLIS_F" localSheetId="0">#REF!</definedName>
    <definedName name="FPOLIS_F" localSheetId="1">#REF!</definedName>
    <definedName name="FPOLIS_F">#REF!</definedName>
    <definedName name="FPOLIS_F_11" localSheetId="0">#REF!</definedName>
    <definedName name="FPOLIS_F_11" localSheetId="1">#REF!</definedName>
    <definedName name="FPOLIS_F_11">#REF!</definedName>
    <definedName name="FPOLIS_F_12" localSheetId="0">#REF!</definedName>
    <definedName name="FPOLIS_F_12" localSheetId="1">#REF!</definedName>
    <definedName name="FPOLIS_F_12">#REF!</definedName>
    <definedName name="FPOLIS_F_13" localSheetId="0">#REF!</definedName>
    <definedName name="FPOLIS_F_13" localSheetId="1">#REF!</definedName>
    <definedName name="FPOLIS_F_13">#REF!</definedName>
    <definedName name="FPOLIS_F_14" localSheetId="0">#REF!</definedName>
    <definedName name="FPOLIS_F_14" localSheetId="1">#REF!</definedName>
    <definedName name="FPOLIS_F_14">#REF!</definedName>
    <definedName name="FPOLIS_F_22" localSheetId="0">#REF!</definedName>
    <definedName name="FPOLIS_F_22" localSheetId="1">#REF!</definedName>
    <definedName name="FPOLIS_F_22">#REF!</definedName>
    <definedName name="FPOLIS_M" localSheetId="13">#REF!</definedName>
    <definedName name="FPOLIS_M" localSheetId="5">#REF!</definedName>
    <definedName name="FPOLIS_M" localSheetId="6">#REF!</definedName>
    <definedName name="FPOLIS_M" localSheetId="7">#REF!</definedName>
    <definedName name="FPOLIS_M" localSheetId="8">#REF!</definedName>
    <definedName name="FPOLIS_M" localSheetId="9">#REF!</definedName>
    <definedName name="FPOLIS_M" localSheetId="10">#REF!</definedName>
    <definedName name="FPOLIS_M" localSheetId="11">#REF!</definedName>
    <definedName name="FPOLIS_M" localSheetId="12">#REF!</definedName>
    <definedName name="FPOLIS_M" localSheetId="0">#REF!</definedName>
    <definedName name="FPOLIS_M" localSheetId="1">#REF!</definedName>
    <definedName name="FPOLIS_M">#REF!</definedName>
    <definedName name="FPOLIS_M_11" localSheetId="0">#REF!</definedName>
    <definedName name="FPOLIS_M_11" localSheetId="1">#REF!</definedName>
    <definedName name="FPOLIS_M_11">#REF!</definedName>
    <definedName name="FPOLIS_M_12" localSheetId="0">#REF!</definedName>
    <definedName name="FPOLIS_M_12" localSheetId="1">#REF!</definedName>
    <definedName name="FPOLIS_M_12">#REF!</definedName>
    <definedName name="FPOLIS_M_13" localSheetId="0">#REF!</definedName>
    <definedName name="FPOLIS_M_13" localSheetId="1">#REF!</definedName>
    <definedName name="FPOLIS_M_13">#REF!</definedName>
    <definedName name="FPOLIS_M_14" localSheetId="0">#REF!</definedName>
    <definedName name="FPOLIS_M_14" localSheetId="1">#REF!</definedName>
    <definedName name="FPOLIS_M_14">#REF!</definedName>
    <definedName name="FPOLIS_M_22" localSheetId="0">#REF!</definedName>
    <definedName name="FPOLIS_M_22" localSheetId="1">#REF!</definedName>
    <definedName name="FPOLIS_M_22">#REF!</definedName>
    <definedName name="GRAVATAL_F" localSheetId="13">#REF!</definedName>
    <definedName name="GRAVATAL_F" localSheetId="5">#REF!</definedName>
    <definedName name="GRAVATAL_F" localSheetId="6">#REF!</definedName>
    <definedName name="GRAVATAL_F" localSheetId="7">#REF!</definedName>
    <definedName name="GRAVATAL_F" localSheetId="8">#REF!</definedName>
    <definedName name="GRAVATAL_F" localSheetId="9">#REF!</definedName>
    <definedName name="GRAVATAL_F" localSheetId="10">#REF!</definedName>
    <definedName name="GRAVATAL_F" localSheetId="11">#REF!</definedName>
    <definedName name="GRAVATAL_F" localSheetId="12">#REF!</definedName>
    <definedName name="GRAVATAL_F" localSheetId="0">#REF!</definedName>
    <definedName name="GRAVATAL_F" localSheetId="1">#REF!</definedName>
    <definedName name="GRAVATAL_F">#REF!</definedName>
    <definedName name="GRAVATAL_F_22" localSheetId="0">#REF!</definedName>
    <definedName name="GRAVATAL_F_22" localSheetId="1">#REF!</definedName>
    <definedName name="GRAVATAL_F_22">#REF!</definedName>
    <definedName name="JAGUARUNA_M" localSheetId="13">#REF!</definedName>
    <definedName name="JAGUARUNA_M" localSheetId="5">#REF!</definedName>
    <definedName name="JAGUARUNA_M" localSheetId="6">#REF!</definedName>
    <definedName name="JAGUARUNA_M" localSheetId="7">#REF!</definedName>
    <definedName name="JAGUARUNA_M" localSheetId="8">#REF!</definedName>
    <definedName name="JAGUARUNA_M" localSheetId="9">#REF!</definedName>
    <definedName name="JAGUARUNA_M" localSheetId="10">#REF!</definedName>
    <definedName name="JAGUARUNA_M" localSheetId="11">#REF!</definedName>
    <definedName name="JAGUARUNA_M" localSheetId="12">#REF!</definedName>
    <definedName name="JAGUARUNA_M" localSheetId="0">#REF!</definedName>
    <definedName name="JAGUARUNA_M" localSheetId="1">#REF!</definedName>
    <definedName name="JAGUARUNA_M">#REF!</definedName>
    <definedName name="JAGUARUNA_M_11" localSheetId="0">#REF!</definedName>
    <definedName name="JAGUARUNA_M_11" localSheetId="1">#REF!</definedName>
    <definedName name="JAGUARUNA_M_11">#REF!</definedName>
    <definedName name="JAGUARUNA_M_12" localSheetId="0">#REF!</definedName>
    <definedName name="JAGUARUNA_M_12" localSheetId="1">#REF!</definedName>
    <definedName name="JAGUARUNA_M_12">#REF!</definedName>
    <definedName name="JAGUARUNA_M_13" localSheetId="0">#REF!</definedName>
    <definedName name="JAGUARUNA_M_13" localSheetId="1">#REF!</definedName>
    <definedName name="JAGUARUNA_M_13">#REF!</definedName>
    <definedName name="JAGUARUNA_M_14" localSheetId="0">#REF!</definedName>
    <definedName name="JAGUARUNA_M_14" localSheetId="1">#REF!</definedName>
    <definedName name="JAGUARUNA_M_14">#REF!</definedName>
    <definedName name="JAGUARUNA_M_22" localSheetId="0">#REF!</definedName>
    <definedName name="JAGUARUNA_M_22" localSheetId="1">#REF!</definedName>
    <definedName name="JAGUARUNA_M_22">#REF!</definedName>
    <definedName name="LAGUNA_M" localSheetId="13">#REF!</definedName>
    <definedName name="LAGUNA_M" localSheetId="5">#REF!</definedName>
    <definedName name="LAGUNA_M" localSheetId="6">#REF!</definedName>
    <definedName name="LAGUNA_M" localSheetId="7">#REF!</definedName>
    <definedName name="LAGUNA_M" localSheetId="8">#REF!</definedName>
    <definedName name="LAGUNA_M" localSheetId="9">#REF!</definedName>
    <definedName name="LAGUNA_M" localSheetId="10">#REF!</definedName>
    <definedName name="LAGUNA_M" localSheetId="11">#REF!</definedName>
    <definedName name="LAGUNA_M" localSheetId="12">#REF!</definedName>
    <definedName name="LAGUNA_M" localSheetId="0">#REF!</definedName>
    <definedName name="LAGUNA_M" localSheetId="1">#REF!</definedName>
    <definedName name="LAGUNA_M">#REF!</definedName>
    <definedName name="LAGUNA_M_22" localSheetId="0">#REF!</definedName>
    <definedName name="LAGUNA_M_22" localSheetId="1">#REF!</definedName>
    <definedName name="LAGUNA_M_22">#REF!</definedName>
    <definedName name="M_FUMAÇA_F" localSheetId="13">#REF!</definedName>
    <definedName name="M_FUMAÇA_F" localSheetId="5">#REF!</definedName>
    <definedName name="M_FUMAÇA_F" localSheetId="6">#REF!</definedName>
    <definedName name="M_FUMAÇA_F" localSheetId="7">#REF!</definedName>
    <definedName name="M_FUMAÇA_F" localSheetId="8">#REF!</definedName>
    <definedName name="M_FUMAÇA_F" localSheetId="9">#REF!</definedName>
    <definedName name="M_FUMAÇA_F" localSheetId="10">#REF!</definedName>
    <definedName name="M_FUMAÇA_F" localSheetId="11">#REF!</definedName>
    <definedName name="M_FUMAÇA_F" localSheetId="12">#REF!</definedName>
    <definedName name="M_FUMAÇA_F" localSheetId="0">#REF!</definedName>
    <definedName name="M_FUMAÇA_F" localSheetId="1">#REF!</definedName>
    <definedName name="M_FUMAÇA_F">#REF!</definedName>
    <definedName name="M_FUMAÇA_F_11" localSheetId="0">#REF!</definedName>
    <definedName name="M_FUMAÇA_F_11" localSheetId="1">#REF!</definedName>
    <definedName name="M_FUMAÇA_F_11">#REF!</definedName>
    <definedName name="M_FUMAÇA_F_12" localSheetId="0">#REF!</definedName>
    <definedName name="M_FUMAÇA_F_12" localSheetId="1">#REF!</definedName>
    <definedName name="M_FUMAÇA_F_12">#REF!</definedName>
    <definedName name="M_FUMAÇA_F_13" localSheetId="0">#REF!</definedName>
    <definedName name="M_FUMAÇA_F_13" localSheetId="1">#REF!</definedName>
    <definedName name="M_FUMAÇA_F_13">#REF!</definedName>
    <definedName name="M_FUMAÇA_F_14" localSheetId="0">#REF!</definedName>
    <definedName name="M_FUMAÇA_F_14" localSheetId="1">#REF!</definedName>
    <definedName name="M_FUMAÇA_F_14">#REF!</definedName>
    <definedName name="M_FUMAÇA_F_22" localSheetId="0">#REF!</definedName>
    <definedName name="M_FUMAÇA_F_22" localSheetId="1">#REF!</definedName>
    <definedName name="M_FUMAÇA_F_22">#REF!</definedName>
    <definedName name="M_FUMAÇA_M" localSheetId="13">#REF!</definedName>
    <definedName name="M_FUMAÇA_M" localSheetId="5">#REF!</definedName>
    <definedName name="M_FUMAÇA_M" localSheetId="6">#REF!</definedName>
    <definedName name="M_FUMAÇA_M" localSheetId="7">#REF!</definedName>
    <definedName name="M_FUMAÇA_M" localSheetId="8">#REF!</definedName>
    <definedName name="M_FUMAÇA_M" localSheetId="9">#REF!</definedName>
    <definedName name="M_FUMAÇA_M" localSheetId="10">#REF!</definedName>
    <definedName name="M_FUMAÇA_M" localSheetId="11">#REF!</definedName>
    <definedName name="M_FUMAÇA_M" localSheetId="12">#REF!</definedName>
    <definedName name="M_FUMAÇA_M" localSheetId="0">#REF!</definedName>
    <definedName name="M_FUMAÇA_M" localSheetId="1">#REF!</definedName>
    <definedName name="M_FUMAÇA_M">#REF!</definedName>
    <definedName name="M_FUMAÇA_M_11" localSheetId="0">#REF!</definedName>
    <definedName name="M_FUMAÇA_M_11" localSheetId="1">#REF!</definedName>
    <definedName name="M_FUMAÇA_M_11">#REF!</definedName>
    <definedName name="M_FUMAÇA_M_12" localSheetId="0">#REF!</definedName>
    <definedName name="M_FUMAÇA_M_12" localSheetId="1">#REF!</definedName>
    <definedName name="M_FUMAÇA_M_12">#REF!</definedName>
    <definedName name="M_FUMAÇA_M_13" localSheetId="0">#REF!</definedName>
    <definedName name="M_FUMAÇA_M_13" localSheetId="1">#REF!</definedName>
    <definedName name="M_FUMAÇA_M_13">#REF!</definedName>
    <definedName name="M_FUMAÇA_M_14" localSheetId="0">#REF!</definedName>
    <definedName name="M_FUMAÇA_M_14" localSheetId="1">#REF!</definedName>
    <definedName name="M_FUMAÇA_M_14">#REF!</definedName>
    <definedName name="M_FUMAÇA_M_22" localSheetId="0">#REF!</definedName>
    <definedName name="M_FUMAÇA_M_22" localSheetId="1">#REF!</definedName>
    <definedName name="M_FUMAÇA_M_22">#REF!</definedName>
    <definedName name="ORLEANS_F" localSheetId="13">#REF!</definedName>
    <definedName name="ORLEANS_F" localSheetId="5">#REF!</definedName>
    <definedName name="ORLEANS_F" localSheetId="6">#REF!</definedName>
    <definedName name="ORLEANS_F" localSheetId="7">#REF!</definedName>
    <definedName name="ORLEANS_F" localSheetId="8">#REF!</definedName>
    <definedName name="ORLEANS_F" localSheetId="9">#REF!</definedName>
    <definedName name="ORLEANS_F" localSheetId="10">#REF!</definedName>
    <definedName name="ORLEANS_F" localSheetId="11">#REF!</definedName>
    <definedName name="ORLEANS_F" localSheetId="12">#REF!</definedName>
    <definedName name="ORLEANS_F" localSheetId="0">#REF!</definedName>
    <definedName name="ORLEANS_F" localSheetId="1">#REF!</definedName>
    <definedName name="ORLEANS_F">#REF!</definedName>
    <definedName name="ORLEANS_F_22" localSheetId="0">#REF!</definedName>
    <definedName name="ORLEANS_F_22" localSheetId="1">#REF!</definedName>
    <definedName name="ORLEANS_F_22">#REF!</definedName>
    <definedName name="PALHOÇA_M" localSheetId="13">#REF!</definedName>
    <definedName name="PALHOÇA_M" localSheetId="5">#REF!</definedName>
    <definedName name="PALHOÇA_M" localSheetId="6">#REF!</definedName>
    <definedName name="PALHOÇA_M" localSheetId="7">#REF!</definedName>
    <definedName name="PALHOÇA_M" localSheetId="8">#REF!</definedName>
    <definedName name="PALHOÇA_M" localSheetId="9">#REF!</definedName>
    <definedName name="PALHOÇA_M" localSheetId="10">#REF!</definedName>
    <definedName name="PALHOÇA_M" localSheetId="11">#REF!</definedName>
    <definedName name="PALHOÇA_M" localSheetId="12">#REF!</definedName>
    <definedName name="PALHOÇA_M" localSheetId="0">#REF!</definedName>
    <definedName name="PALHOÇA_M" localSheetId="1">#REF!</definedName>
    <definedName name="PALHOÇA_M">#REF!</definedName>
    <definedName name="PALHOÇA_M_22" localSheetId="0">#REF!</definedName>
    <definedName name="PALHOÇA_M_22" localSheetId="1">#REF!</definedName>
    <definedName name="PALHOÇA_M_22">#REF!</definedName>
    <definedName name="S_J_SUL_F" localSheetId="13">#REF!</definedName>
    <definedName name="S_J_SUL_F" localSheetId="5">#REF!</definedName>
    <definedName name="S_J_SUL_F" localSheetId="6">#REF!</definedName>
    <definedName name="S_J_SUL_F" localSheetId="7">#REF!</definedName>
    <definedName name="S_J_SUL_F" localSheetId="8">#REF!</definedName>
    <definedName name="S_J_SUL_F" localSheetId="9">#REF!</definedName>
    <definedName name="S_J_SUL_F" localSheetId="10">#REF!</definedName>
    <definedName name="S_J_SUL_F" localSheetId="11">#REF!</definedName>
    <definedName name="S_J_SUL_F" localSheetId="12">#REF!</definedName>
    <definedName name="S_J_SUL_F" localSheetId="0">#REF!</definedName>
    <definedName name="S_J_SUL_F" localSheetId="1">#REF!</definedName>
    <definedName name="S_J_SUL_F">#REF!</definedName>
    <definedName name="S_J_SUL_F_22" localSheetId="0">#REF!</definedName>
    <definedName name="S_J_SUL_F_22" localSheetId="1">#REF!</definedName>
    <definedName name="S_J_SUL_F_22">#REF!</definedName>
    <definedName name="S_J_SUL_M" localSheetId="13">#REF!</definedName>
    <definedName name="S_J_SUL_M" localSheetId="5">#REF!</definedName>
    <definedName name="S_J_SUL_M" localSheetId="6">#REF!</definedName>
    <definedName name="S_J_SUL_M" localSheetId="7">#REF!</definedName>
    <definedName name="S_J_SUL_M" localSheetId="8">#REF!</definedName>
    <definedName name="S_J_SUL_M" localSheetId="9">#REF!</definedName>
    <definedName name="S_J_SUL_M" localSheetId="10">#REF!</definedName>
    <definedName name="S_J_SUL_M" localSheetId="11">#REF!</definedName>
    <definedName name="S_J_SUL_M" localSheetId="12">#REF!</definedName>
    <definedName name="S_J_SUL_M" localSheetId="0">#REF!</definedName>
    <definedName name="S_J_SUL_M" localSheetId="1">#REF!</definedName>
    <definedName name="S_J_SUL_M">#REF!</definedName>
    <definedName name="S_J_SUL_M_22" localSheetId="0">#REF!</definedName>
    <definedName name="S_J_SUL_M_22" localSheetId="1">#REF!</definedName>
    <definedName name="S_J_SUL_M_22">#REF!</definedName>
    <definedName name="S_JOSE_F" localSheetId="13">#REF!</definedName>
    <definedName name="S_JOSE_F" localSheetId="5">#REF!</definedName>
    <definedName name="S_JOSE_F" localSheetId="6">#REF!</definedName>
    <definedName name="S_JOSE_F" localSheetId="7">#REF!</definedName>
    <definedName name="S_JOSE_F" localSheetId="8">#REF!</definedName>
    <definedName name="S_JOSE_F" localSheetId="9">#REF!</definedName>
    <definedName name="S_JOSE_F" localSheetId="10">#REF!</definedName>
    <definedName name="S_JOSE_F" localSheetId="11">#REF!</definedName>
    <definedName name="S_JOSE_F" localSheetId="12">#REF!</definedName>
    <definedName name="S_JOSE_F" localSheetId="0">#REF!</definedName>
    <definedName name="S_JOSE_F" localSheetId="1">#REF!</definedName>
    <definedName name="S_JOSE_F">#REF!</definedName>
    <definedName name="S_JOSE_F_22" localSheetId="0">#REF!</definedName>
    <definedName name="S_JOSE_F_22" localSheetId="1">#REF!</definedName>
    <definedName name="S_JOSE_F_22">#REF!</definedName>
    <definedName name="SOMBRIO_F" localSheetId="13">#REF!</definedName>
    <definedName name="SOMBRIO_F" localSheetId="5">#REF!</definedName>
    <definedName name="SOMBRIO_F" localSheetId="6">#REF!</definedName>
    <definedName name="SOMBRIO_F" localSheetId="7">#REF!</definedName>
    <definedName name="SOMBRIO_F" localSheetId="8">#REF!</definedName>
    <definedName name="SOMBRIO_F" localSheetId="9">#REF!</definedName>
    <definedName name="SOMBRIO_F" localSheetId="10">#REF!</definedName>
    <definedName name="SOMBRIO_F" localSheetId="11">#REF!</definedName>
    <definedName name="SOMBRIO_F" localSheetId="12">#REF!</definedName>
    <definedName name="SOMBRIO_F" localSheetId="0">#REF!</definedName>
    <definedName name="SOMBRIO_F" localSheetId="1">#REF!</definedName>
    <definedName name="SOMBRIO_F">#REF!</definedName>
    <definedName name="SOMBRIO_F_22" localSheetId="0">#REF!</definedName>
    <definedName name="SOMBRIO_F_22" localSheetId="1">#REF!</definedName>
    <definedName name="SOMBRIO_F_22">#REF!</definedName>
    <definedName name="SOMBRIO_M" localSheetId="13">#REF!</definedName>
    <definedName name="SOMBRIO_M" localSheetId="5">#REF!</definedName>
    <definedName name="SOMBRIO_M" localSheetId="6">#REF!</definedName>
    <definedName name="SOMBRIO_M" localSheetId="7">#REF!</definedName>
    <definedName name="SOMBRIO_M" localSheetId="8">#REF!</definedName>
    <definedName name="SOMBRIO_M" localSheetId="9">#REF!</definedName>
    <definedName name="SOMBRIO_M" localSheetId="10">#REF!</definedName>
    <definedName name="SOMBRIO_M" localSheetId="11">#REF!</definedName>
    <definedName name="SOMBRIO_M" localSheetId="12">#REF!</definedName>
    <definedName name="SOMBRIO_M" localSheetId="0">#REF!</definedName>
    <definedName name="SOMBRIO_M" localSheetId="1">#REF!</definedName>
    <definedName name="SOMBRIO_M">#REF!</definedName>
    <definedName name="SOMBRIO_M_22" localSheetId="0">#REF!</definedName>
    <definedName name="SOMBRIO_M_22" localSheetId="1">#REF!</definedName>
    <definedName name="SOMBRIO_M_22">#REF!</definedName>
    <definedName name="TUBARAO_F" localSheetId="13">#REF!</definedName>
    <definedName name="TUBARAO_F" localSheetId="5">#REF!</definedName>
    <definedName name="TUBARAO_F" localSheetId="6">#REF!</definedName>
    <definedName name="TUBARAO_F" localSheetId="7">#REF!</definedName>
    <definedName name="TUBARAO_F" localSheetId="8">#REF!</definedName>
    <definedName name="TUBARAO_F" localSheetId="9">#REF!</definedName>
    <definedName name="TUBARAO_F" localSheetId="10">#REF!</definedName>
    <definedName name="TUBARAO_F" localSheetId="11">#REF!</definedName>
    <definedName name="TUBARAO_F" localSheetId="12">#REF!</definedName>
    <definedName name="TUBARAO_F" localSheetId="0">#REF!</definedName>
    <definedName name="TUBARAO_F" localSheetId="1">#REF!</definedName>
    <definedName name="TUBARAO_F">#REF!</definedName>
    <definedName name="TUBARAO_F_22" localSheetId="0">#REF!</definedName>
    <definedName name="TUBARAO_F_22" localSheetId="1">#REF!</definedName>
    <definedName name="TUBARAO_F_22">#REF!</definedName>
    <definedName name="TUBARAO_M" localSheetId="13">#REF!</definedName>
    <definedName name="TUBARAO_M" localSheetId="5">#REF!</definedName>
    <definedName name="TUBARAO_M" localSheetId="6">#REF!</definedName>
    <definedName name="TUBARAO_M" localSheetId="7">#REF!</definedName>
    <definedName name="TUBARAO_M" localSheetId="8">#REF!</definedName>
    <definedName name="TUBARAO_M" localSheetId="9">#REF!</definedName>
    <definedName name="TUBARAO_M" localSheetId="10">#REF!</definedName>
    <definedName name="TUBARAO_M" localSheetId="11">#REF!</definedName>
    <definedName name="TUBARAO_M" localSheetId="12">#REF!</definedName>
    <definedName name="TUBARAO_M" localSheetId="0">#REF!</definedName>
    <definedName name="TUBARAO_M" localSheetId="1">#REF!</definedName>
    <definedName name="TUBARAO_M">#REF!</definedName>
    <definedName name="TUBARAO_M_22" localSheetId="0">#REF!</definedName>
    <definedName name="TUBARAO_M_22" localSheetId="1">#REF!</definedName>
    <definedName name="TUBARAO_M_22">#REF!</definedName>
    <definedName name="TURVO_M" localSheetId="13">#REF!</definedName>
    <definedName name="TURVO_M" localSheetId="5">#REF!</definedName>
    <definedName name="TURVO_M" localSheetId="6">#REF!</definedName>
    <definedName name="TURVO_M" localSheetId="7">#REF!</definedName>
    <definedName name="TURVO_M" localSheetId="8">#REF!</definedName>
    <definedName name="TURVO_M" localSheetId="9">#REF!</definedName>
    <definedName name="TURVO_M" localSheetId="10">#REF!</definedName>
    <definedName name="TURVO_M" localSheetId="11">#REF!</definedName>
    <definedName name="TURVO_M" localSheetId="12">#REF!</definedName>
    <definedName name="TURVO_M" localSheetId="0">#REF!</definedName>
    <definedName name="TURVO_M" localSheetId="1">#REF!</definedName>
    <definedName name="TURVO_M">#REF!</definedName>
    <definedName name="TURVO_M_22" localSheetId="0">#REF!</definedName>
    <definedName name="TURVO_M_22" localSheetId="1">#REF!</definedName>
    <definedName name="TURVO_M_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12" i="14" l="1"/>
  <c r="Z212" i="14"/>
  <c r="Y212" i="14"/>
  <c r="R212" i="14"/>
  <c r="J212" i="14"/>
  <c r="I212" i="14"/>
  <c r="F212" i="14"/>
  <c r="E212" i="14"/>
  <c r="AH211" i="14"/>
  <c r="Z211" i="14"/>
  <c r="Y211" i="14"/>
  <c r="R211" i="14"/>
  <c r="J211" i="14"/>
  <c r="I211" i="14"/>
  <c r="F211" i="14"/>
  <c r="E211" i="14"/>
  <c r="AH210" i="14"/>
  <c r="Z210" i="14"/>
  <c r="Y210" i="14"/>
  <c r="R210" i="14"/>
  <c r="J210" i="14"/>
  <c r="I210" i="14"/>
  <c r="F210" i="14"/>
  <c r="E210" i="14"/>
  <c r="AH209" i="14"/>
  <c r="Z209" i="14"/>
  <c r="Y209" i="14"/>
  <c r="R209" i="14"/>
  <c r="J209" i="14"/>
  <c r="I209" i="14"/>
  <c r="F209" i="14"/>
  <c r="E209" i="14"/>
  <c r="AH208" i="14"/>
  <c r="Z208" i="14"/>
  <c r="Y208" i="14"/>
  <c r="R208" i="14"/>
  <c r="Y191" i="14" s="1"/>
  <c r="J208" i="14"/>
  <c r="I208" i="14"/>
  <c r="F208" i="14"/>
  <c r="E208" i="14"/>
  <c r="AH207" i="14"/>
  <c r="Z207" i="14"/>
  <c r="Y207" i="14"/>
  <c r="R207" i="14"/>
  <c r="J207" i="14"/>
  <c r="I207" i="14"/>
  <c r="F207" i="14"/>
  <c r="E207" i="14"/>
  <c r="AH206" i="14"/>
  <c r="Z206" i="14"/>
  <c r="Y206" i="14"/>
  <c r="R206" i="14"/>
  <c r="J206" i="14"/>
  <c r="I206" i="14"/>
  <c r="F206" i="14"/>
  <c r="E206" i="14"/>
  <c r="AH205" i="14"/>
  <c r="Z205" i="14"/>
  <c r="Y205" i="14"/>
  <c r="R205" i="14"/>
  <c r="Y192" i="14" s="1"/>
  <c r="J205" i="14"/>
  <c r="I205" i="14"/>
  <c r="F205" i="14"/>
  <c r="E205" i="14"/>
  <c r="AH204" i="14"/>
  <c r="Z204" i="14"/>
  <c r="Y204" i="14"/>
  <c r="R204" i="14"/>
  <c r="J204" i="14"/>
  <c r="I204" i="14"/>
  <c r="F204" i="14"/>
  <c r="E204" i="14"/>
  <c r="AH203" i="14"/>
  <c r="Z203" i="14"/>
  <c r="Y203" i="14"/>
  <c r="R203" i="14"/>
  <c r="AA190" i="14" s="1"/>
  <c r="AC190" i="14" s="1"/>
  <c r="J203" i="14"/>
  <c r="I203" i="14"/>
  <c r="F203" i="14"/>
  <c r="E203" i="14"/>
  <c r="AH202" i="14"/>
  <c r="Z202" i="14"/>
  <c r="Y202" i="14"/>
  <c r="R202" i="14"/>
  <c r="Y193" i="14" s="1"/>
  <c r="J202" i="14"/>
  <c r="I202" i="14"/>
  <c r="F202" i="14"/>
  <c r="E202" i="14"/>
  <c r="AH201" i="14"/>
  <c r="Z201" i="14"/>
  <c r="Y201" i="14"/>
  <c r="R201" i="14"/>
  <c r="J201" i="14"/>
  <c r="I201" i="14"/>
  <c r="F201" i="14"/>
  <c r="E201" i="14"/>
  <c r="AH200" i="14"/>
  <c r="Z200" i="14"/>
  <c r="Y200" i="14"/>
  <c r="R200" i="14"/>
  <c r="P191" i="14" s="1"/>
  <c r="J200" i="14"/>
  <c r="I200" i="14"/>
  <c r="F200" i="14"/>
  <c r="E200" i="14"/>
  <c r="AH199" i="14"/>
  <c r="Z199" i="14"/>
  <c r="Y199" i="14"/>
  <c r="R199" i="14"/>
  <c r="Y189" i="14" s="1"/>
  <c r="J199" i="14"/>
  <c r="I199" i="14"/>
  <c r="F199" i="14"/>
  <c r="E199" i="14"/>
  <c r="AH198" i="14"/>
  <c r="Z198" i="14"/>
  <c r="Y198" i="14"/>
  <c r="R198" i="14"/>
  <c r="AA193" i="14" s="1"/>
  <c r="AC193" i="14" s="1"/>
  <c r="J198" i="14"/>
  <c r="I198" i="14"/>
  <c r="F198" i="14"/>
  <c r="E198" i="14"/>
  <c r="AH193" i="14"/>
  <c r="AJ193" i="14" s="1"/>
  <c r="AF193" i="14"/>
  <c r="AH192" i="14"/>
  <c r="AJ192" i="14" s="1"/>
  <c r="AF192" i="14"/>
  <c r="AH191" i="14"/>
  <c r="AJ191" i="14" s="1"/>
  <c r="AF191" i="14"/>
  <c r="AJ190" i="14"/>
  <c r="AH190" i="14"/>
  <c r="AF190" i="14"/>
  <c r="N190" i="14"/>
  <c r="AH189" i="14"/>
  <c r="AJ189" i="14" s="1"/>
  <c r="AF189" i="14"/>
  <c r="AA189" i="14"/>
  <c r="AC189" i="14" s="1"/>
  <c r="AH188" i="14"/>
  <c r="AJ188" i="14" s="1"/>
  <c r="AF188" i="14"/>
  <c r="L188" i="14"/>
  <c r="AH181" i="14"/>
  <c r="Z181" i="14"/>
  <c r="Y181" i="14"/>
  <c r="R181" i="14"/>
  <c r="J181" i="14"/>
  <c r="I181" i="14"/>
  <c r="F181" i="14"/>
  <c r="E181" i="14"/>
  <c r="AH180" i="14"/>
  <c r="Z180" i="14"/>
  <c r="Y180" i="14"/>
  <c r="R180" i="14"/>
  <c r="J180" i="14"/>
  <c r="I180" i="14"/>
  <c r="F180" i="14"/>
  <c r="E180" i="14"/>
  <c r="AH179" i="14"/>
  <c r="Z179" i="14"/>
  <c r="Y179" i="14"/>
  <c r="R179" i="14"/>
  <c r="J179" i="14"/>
  <c r="I179" i="14"/>
  <c r="F179" i="14"/>
  <c r="E179" i="14"/>
  <c r="AH178" i="14"/>
  <c r="Z178" i="14"/>
  <c r="Y178" i="14"/>
  <c r="R178" i="14"/>
  <c r="J178" i="14"/>
  <c r="I178" i="14"/>
  <c r="F178" i="14"/>
  <c r="E178" i="14"/>
  <c r="AH177" i="14"/>
  <c r="Z177" i="14"/>
  <c r="Y177" i="14"/>
  <c r="R177" i="14"/>
  <c r="Y167" i="14" s="1"/>
  <c r="J177" i="14"/>
  <c r="I177" i="14"/>
  <c r="F177" i="14"/>
  <c r="E177" i="14"/>
  <c r="AH176" i="14"/>
  <c r="Z176" i="14"/>
  <c r="Y176" i="14"/>
  <c r="R176" i="14"/>
  <c r="J176" i="14"/>
  <c r="I176" i="14"/>
  <c r="F176" i="14"/>
  <c r="E176" i="14"/>
  <c r="AH175" i="14"/>
  <c r="Z175" i="14"/>
  <c r="Y175" i="14"/>
  <c r="R175" i="14"/>
  <c r="AA165" i="14" s="1"/>
  <c r="AC165" i="14" s="1"/>
  <c r="J175" i="14"/>
  <c r="I175" i="14"/>
  <c r="F175" i="14"/>
  <c r="E175" i="14"/>
  <c r="AH174" i="14"/>
  <c r="Z174" i="14"/>
  <c r="Y174" i="14"/>
  <c r="AA163" i="14" s="1"/>
  <c r="AC163" i="14" s="1"/>
  <c r="R174" i="14"/>
  <c r="Y163" i="14" s="1"/>
  <c r="J174" i="14"/>
  <c r="I174" i="14"/>
  <c r="F174" i="14"/>
  <c r="E174" i="14"/>
  <c r="AH173" i="14"/>
  <c r="Z173" i="14"/>
  <c r="Y173" i="14"/>
  <c r="R173" i="14"/>
  <c r="N165" i="14" s="1"/>
  <c r="J173" i="14"/>
  <c r="I173" i="14"/>
  <c r="F173" i="14"/>
  <c r="E173" i="14"/>
  <c r="AH172" i="14"/>
  <c r="Z172" i="14"/>
  <c r="Y172" i="14"/>
  <c r="R172" i="14"/>
  <c r="L164" i="14" s="1"/>
  <c r="J172" i="14"/>
  <c r="I172" i="14"/>
  <c r="F172" i="14"/>
  <c r="E172" i="14"/>
  <c r="AH167" i="14"/>
  <c r="AJ167" i="14" s="1"/>
  <c r="AF167" i="14"/>
  <c r="AJ166" i="14"/>
  <c r="AH166" i="14"/>
  <c r="AF166" i="14"/>
  <c r="AJ165" i="14"/>
  <c r="AH165" i="14"/>
  <c r="AF165" i="14"/>
  <c r="AH164" i="14"/>
  <c r="AJ164" i="14" s="1"/>
  <c r="AF164" i="14"/>
  <c r="AH163" i="14"/>
  <c r="AJ163" i="14" s="1"/>
  <c r="AF163" i="14"/>
  <c r="Y120" i="14"/>
  <c r="R120" i="14"/>
  <c r="Y119" i="14"/>
  <c r="R119" i="14"/>
  <c r="A119" i="14"/>
  <c r="A120" i="14" s="1"/>
  <c r="Z118" i="14"/>
  <c r="Y118" i="14"/>
  <c r="R118" i="14"/>
  <c r="Z119" i="14" s="1"/>
  <c r="J118" i="14"/>
  <c r="F118" i="14"/>
  <c r="F119" i="14" s="1"/>
  <c r="F120" i="14" s="1"/>
  <c r="A118" i="14"/>
  <c r="Z117" i="14"/>
  <c r="Y117" i="14"/>
  <c r="R117" i="14"/>
  <c r="J117" i="14"/>
  <c r="AH49" i="14"/>
  <c r="Z49" i="14"/>
  <c r="Y49" i="14"/>
  <c r="R49" i="14"/>
  <c r="J49" i="14"/>
  <c r="I49" i="14"/>
  <c r="F49" i="14"/>
  <c r="E49" i="14"/>
  <c r="AH48" i="14"/>
  <c r="Z48" i="14"/>
  <c r="Y48" i="14"/>
  <c r="R48" i="14"/>
  <c r="J48" i="14"/>
  <c r="I48" i="14"/>
  <c r="F48" i="14"/>
  <c r="E48" i="14"/>
  <c r="AH47" i="14"/>
  <c r="Z47" i="14"/>
  <c r="Y47" i="14"/>
  <c r="R47" i="14"/>
  <c r="J47" i="14"/>
  <c r="I47" i="14"/>
  <c r="E47" i="14"/>
  <c r="AH46" i="14"/>
  <c r="Z46" i="14"/>
  <c r="Y46" i="14"/>
  <c r="R46" i="14"/>
  <c r="J46" i="14"/>
  <c r="I46" i="14"/>
  <c r="E46" i="14"/>
  <c r="AH45" i="14"/>
  <c r="Z45" i="14"/>
  <c r="Y45" i="14"/>
  <c r="AA34" i="14" s="1"/>
  <c r="AC34" i="14" s="1"/>
  <c r="R45" i="14"/>
  <c r="P32" i="14" s="1"/>
  <c r="J45" i="14"/>
  <c r="I45" i="14"/>
  <c r="F45" i="14"/>
  <c r="E45" i="14"/>
  <c r="AH44" i="14"/>
  <c r="Z44" i="14"/>
  <c r="Y44" i="14"/>
  <c r="R44" i="14"/>
  <c r="Y31" i="14" s="1"/>
  <c r="J44" i="14"/>
  <c r="I44" i="14"/>
  <c r="F44" i="14"/>
  <c r="E44" i="14"/>
  <c r="AH43" i="14"/>
  <c r="Z43" i="14"/>
  <c r="Y43" i="14"/>
  <c r="R43" i="14"/>
  <c r="Y25" i="14" s="1"/>
  <c r="J43" i="14"/>
  <c r="I43" i="14"/>
  <c r="E43" i="14"/>
  <c r="AH42" i="14"/>
  <c r="Z42" i="14"/>
  <c r="Y42" i="14"/>
  <c r="R42" i="14"/>
  <c r="AA21" i="14" s="1"/>
  <c r="J42" i="14"/>
  <c r="I42" i="14"/>
  <c r="E42" i="14"/>
  <c r="AH41" i="14"/>
  <c r="Z41" i="14"/>
  <c r="Y41" i="14"/>
  <c r="R41" i="14"/>
  <c r="J41" i="14"/>
  <c r="I41" i="14"/>
  <c r="F41" i="14"/>
  <c r="E41" i="14"/>
  <c r="AH40" i="14"/>
  <c r="Z40" i="14"/>
  <c r="Y40" i="14"/>
  <c r="R40" i="14"/>
  <c r="J40" i="14"/>
  <c r="I40" i="14"/>
  <c r="F40" i="14"/>
  <c r="E40" i="14"/>
  <c r="AH39" i="14"/>
  <c r="Z39" i="14"/>
  <c r="Y39" i="14"/>
  <c r="R39" i="14"/>
  <c r="J39" i="14"/>
  <c r="I39" i="14"/>
  <c r="E39" i="14"/>
  <c r="AH38" i="14"/>
  <c r="Z38" i="14"/>
  <c r="Y38" i="14"/>
  <c r="R38" i="14"/>
  <c r="J38" i="14"/>
  <c r="I38" i="14"/>
  <c r="E38" i="14"/>
  <c r="AH34" i="14"/>
  <c r="AF34" i="14"/>
  <c r="AH33" i="14"/>
  <c r="AF33" i="14"/>
  <c r="AH32" i="14"/>
  <c r="AF32" i="14"/>
  <c r="AJ32" i="14" s="1"/>
  <c r="AH31" i="14"/>
  <c r="AJ31" i="14" s="1"/>
  <c r="AF31" i="14"/>
  <c r="AH27" i="14"/>
  <c r="AJ27" i="14" s="1"/>
  <c r="AF27" i="14"/>
  <c r="AH26" i="14"/>
  <c r="AF26" i="14"/>
  <c r="AH25" i="14"/>
  <c r="AF25" i="14"/>
  <c r="I24" i="14"/>
  <c r="F47" i="14" s="1"/>
  <c r="AH21" i="14"/>
  <c r="AF21" i="14"/>
  <c r="AH20" i="14"/>
  <c r="AF20" i="14"/>
  <c r="AH19" i="14"/>
  <c r="AF19" i="14"/>
  <c r="I18" i="14"/>
  <c r="F46" i="14" s="1"/>
  <c r="Y65" i="13"/>
  <c r="R65" i="13"/>
  <c r="Y64" i="13"/>
  <c r="R64" i="13"/>
  <c r="F73" i="13" s="1"/>
  <c r="A64" i="13"/>
  <c r="A65" i="13" s="1"/>
  <c r="Y63" i="13"/>
  <c r="R63" i="13"/>
  <c r="A63" i="13"/>
  <c r="Y62" i="13"/>
  <c r="R62" i="13"/>
  <c r="AH60" i="13"/>
  <c r="Z60" i="13"/>
  <c r="Y60" i="13"/>
  <c r="R60" i="13"/>
  <c r="J60" i="13"/>
  <c r="I60" i="13"/>
  <c r="E60" i="13"/>
  <c r="AH59" i="13"/>
  <c r="Z59" i="13"/>
  <c r="Y59" i="13"/>
  <c r="P9" i="13" s="1"/>
  <c r="P16" i="13" s="1"/>
  <c r="R59" i="13"/>
  <c r="J59" i="13"/>
  <c r="I59" i="13"/>
  <c r="F59" i="13"/>
  <c r="E59" i="13"/>
  <c r="AH51" i="13"/>
  <c r="Z51" i="13"/>
  <c r="Y51" i="13"/>
  <c r="P8" i="13" s="1"/>
  <c r="P15" i="13" s="1"/>
  <c r="R51" i="13"/>
  <c r="Y8" i="13" s="1"/>
  <c r="Y15" i="13" s="1"/>
  <c r="J51" i="13"/>
  <c r="I51" i="13"/>
  <c r="F51" i="13"/>
  <c r="E51" i="13"/>
  <c r="AH50" i="13"/>
  <c r="Z50" i="13"/>
  <c r="Y50" i="13"/>
  <c r="R50" i="13"/>
  <c r="J50" i="13"/>
  <c r="I50" i="13"/>
  <c r="F50" i="13"/>
  <c r="E50" i="13"/>
  <c r="AH49" i="13"/>
  <c r="Z49" i="13"/>
  <c r="Y49" i="13"/>
  <c r="R49" i="13"/>
  <c r="J49" i="13"/>
  <c r="I49" i="13"/>
  <c r="F49" i="13"/>
  <c r="E49" i="13"/>
  <c r="AH48" i="13"/>
  <c r="Z48" i="13"/>
  <c r="Y48" i="13"/>
  <c r="R48" i="13"/>
  <c r="L10" i="13" s="1"/>
  <c r="L17" i="13" s="1"/>
  <c r="J48" i="13"/>
  <c r="I48" i="13"/>
  <c r="F48" i="13"/>
  <c r="E48" i="13"/>
  <c r="AH47" i="13"/>
  <c r="Z47" i="13"/>
  <c r="Y47" i="13"/>
  <c r="R47" i="13"/>
  <c r="J47" i="13"/>
  <c r="I47" i="13"/>
  <c r="F47" i="13"/>
  <c r="E47" i="13"/>
  <c r="AH43" i="13"/>
  <c r="Z43" i="13"/>
  <c r="Y43" i="13"/>
  <c r="R43" i="13"/>
  <c r="J43" i="13"/>
  <c r="I43" i="13"/>
  <c r="E43" i="13"/>
  <c r="AH42" i="13"/>
  <c r="Z42" i="13"/>
  <c r="Y42" i="13"/>
  <c r="R42" i="13"/>
  <c r="J42" i="13"/>
  <c r="I42" i="13"/>
  <c r="E42" i="13"/>
  <c r="AH41" i="13"/>
  <c r="Z41" i="13"/>
  <c r="Y41" i="13"/>
  <c r="R41" i="13"/>
  <c r="J41" i="13"/>
  <c r="I41" i="13"/>
  <c r="E41" i="13"/>
  <c r="AH40" i="13"/>
  <c r="Z40" i="13"/>
  <c r="Y40" i="13"/>
  <c r="R40" i="13"/>
  <c r="J40" i="13"/>
  <c r="I40" i="13"/>
  <c r="E40" i="13"/>
  <c r="AH39" i="13"/>
  <c r="Z39" i="13"/>
  <c r="Y39" i="13"/>
  <c r="R39" i="13"/>
  <c r="J39" i="13"/>
  <c r="I39" i="13"/>
  <c r="E39" i="13"/>
  <c r="AH38" i="13"/>
  <c r="Z38" i="13"/>
  <c r="Y38" i="13"/>
  <c r="R38" i="13"/>
  <c r="J38" i="13"/>
  <c r="I38" i="13"/>
  <c r="E38" i="13"/>
  <c r="AH37" i="13"/>
  <c r="Z37" i="13"/>
  <c r="Y37" i="13"/>
  <c r="R37" i="13"/>
  <c r="J37" i="13"/>
  <c r="I37" i="13"/>
  <c r="E37" i="13"/>
  <c r="AH36" i="13"/>
  <c r="Z36" i="13"/>
  <c r="Y36" i="13"/>
  <c r="R36" i="13"/>
  <c r="J36" i="13"/>
  <c r="I36" i="13"/>
  <c r="E36" i="13"/>
  <c r="AH35" i="13"/>
  <c r="Z35" i="13"/>
  <c r="Y35" i="13"/>
  <c r="R35" i="13"/>
  <c r="Y27" i="13" s="1"/>
  <c r="Y19" i="13" s="1"/>
  <c r="J35" i="13"/>
  <c r="I35" i="13"/>
  <c r="E35" i="13"/>
  <c r="AH31" i="13"/>
  <c r="AJ31" i="13" s="1"/>
  <c r="AF31" i="13"/>
  <c r="AF23" i="13" s="1"/>
  <c r="AH30" i="13"/>
  <c r="AJ30" i="13" s="1"/>
  <c r="AF30" i="13"/>
  <c r="AF22" i="13" s="1"/>
  <c r="AH29" i="13"/>
  <c r="AJ29" i="13" s="1"/>
  <c r="AF29" i="13"/>
  <c r="AH28" i="13"/>
  <c r="AF28" i="13"/>
  <c r="AH27" i="13"/>
  <c r="AJ27" i="13" s="1"/>
  <c r="AF27" i="13"/>
  <c r="AF19" i="13" s="1"/>
  <c r="I26" i="13"/>
  <c r="AH22" i="13"/>
  <c r="AJ22" i="13" s="1"/>
  <c r="AF21" i="13"/>
  <c r="AF20" i="13"/>
  <c r="AH18" i="13"/>
  <c r="AJ18" i="13" s="1"/>
  <c r="AF18" i="13"/>
  <c r="AH17" i="13"/>
  <c r="AJ17" i="13" s="1"/>
  <c r="AF17" i="13"/>
  <c r="AH16" i="13"/>
  <c r="AJ16" i="13" s="1"/>
  <c r="AF16" i="13"/>
  <c r="AH15" i="13"/>
  <c r="AJ15" i="13" s="1"/>
  <c r="AH11" i="13"/>
  <c r="AJ11" i="13" s="1"/>
  <c r="AF11" i="13"/>
  <c r="AH10" i="13"/>
  <c r="AJ10" i="13" s="1"/>
  <c r="AF10" i="13"/>
  <c r="Y10" i="13"/>
  <c r="Y17" i="13" s="1"/>
  <c r="AH9" i="13"/>
  <c r="AJ9" i="13" s="1"/>
  <c r="AF9" i="13"/>
  <c r="AH8" i="13"/>
  <c r="AJ8" i="13" s="1"/>
  <c r="AF8" i="13"/>
  <c r="AF15" i="13" s="1"/>
  <c r="Y72" i="12"/>
  <c r="R72" i="12"/>
  <c r="I72" i="12"/>
  <c r="Y71" i="12"/>
  <c r="R71" i="12"/>
  <c r="F79" i="12" s="1"/>
  <c r="I71" i="12"/>
  <c r="AH70" i="12"/>
  <c r="Y70" i="12"/>
  <c r="R70" i="12"/>
  <c r="I70" i="12"/>
  <c r="A70" i="12"/>
  <c r="A71" i="12" s="1"/>
  <c r="A72" i="12" s="1"/>
  <c r="AH69" i="12"/>
  <c r="Y69" i="12"/>
  <c r="R69" i="12"/>
  <c r="J72" i="12" s="1"/>
  <c r="I69" i="12"/>
  <c r="Y65" i="12"/>
  <c r="L64" i="12" s="1"/>
  <c r="R65" i="12"/>
  <c r="Y58" i="12"/>
  <c r="R58" i="12"/>
  <c r="Y54" i="12"/>
  <c r="AH62" i="12" s="1"/>
  <c r="R54" i="12"/>
  <c r="Z69" i="12" s="1"/>
  <c r="Y53" i="12"/>
  <c r="R53" i="12"/>
  <c r="AH61" i="12" s="1"/>
  <c r="AH49" i="12"/>
  <c r="Z49" i="12"/>
  <c r="Y49" i="12"/>
  <c r="R49" i="12"/>
  <c r="J49" i="12"/>
  <c r="I49" i="12"/>
  <c r="E49" i="12"/>
  <c r="AH48" i="12"/>
  <c r="Z48" i="12"/>
  <c r="Y48" i="12"/>
  <c r="P32" i="12" s="1"/>
  <c r="R48" i="12"/>
  <c r="J48" i="12"/>
  <c r="I48" i="12"/>
  <c r="E48" i="12"/>
  <c r="AH47" i="12"/>
  <c r="Z47" i="12"/>
  <c r="Y47" i="12"/>
  <c r="L34" i="12" s="1"/>
  <c r="L21" i="12" s="1"/>
  <c r="R47" i="12"/>
  <c r="Y33" i="12" s="1"/>
  <c r="J47" i="12"/>
  <c r="I47" i="12"/>
  <c r="E47" i="12"/>
  <c r="AH43" i="12"/>
  <c r="Z43" i="12"/>
  <c r="Y43" i="12"/>
  <c r="R43" i="12"/>
  <c r="J43" i="12"/>
  <c r="I43" i="12"/>
  <c r="E43" i="12"/>
  <c r="AH42" i="12"/>
  <c r="Z42" i="12"/>
  <c r="Y42" i="12"/>
  <c r="R42" i="12"/>
  <c r="J42" i="12"/>
  <c r="I42" i="12"/>
  <c r="F42" i="12"/>
  <c r="E42" i="12"/>
  <c r="AH41" i="12"/>
  <c r="Z41" i="12"/>
  <c r="Y41" i="12"/>
  <c r="R41" i="12"/>
  <c r="N26" i="12" s="1"/>
  <c r="J41" i="12"/>
  <c r="I41" i="12"/>
  <c r="E41" i="12"/>
  <c r="AH40" i="12"/>
  <c r="Z40" i="12"/>
  <c r="Y40" i="12"/>
  <c r="R40" i="12"/>
  <c r="L7" i="12" s="1"/>
  <c r="L13" i="12" s="1"/>
  <c r="J40" i="12"/>
  <c r="I40" i="12"/>
  <c r="F40" i="12"/>
  <c r="E40" i="12"/>
  <c r="AH39" i="12"/>
  <c r="Z39" i="12"/>
  <c r="Y39" i="12"/>
  <c r="R39" i="12"/>
  <c r="J39" i="12"/>
  <c r="I39" i="12"/>
  <c r="E39" i="12"/>
  <c r="AH38" i="12"/>
  <c r="Z38" i="12"/>
  <c r="Y38" i="12"/>
  <c r="Y9" i="12" s="1"/>
  <c r="R38" i="12"/>
  <c r="P9" i="12" s="1"/>
  <c r="J38" i="12"/>
  <c r="I38" i="12"/>
  <c r="F38" i="12"/>
  <c r="E38" i="12"/>
  <c r="AH34" i="12"/>
  <c r="AJ34" i="12" s="1"/>
  <c r="AF34" i="12"/>
  <c r="AH33" i="12"/>
  <c r="AJ33" i="12" s="1"/>
  <c r="AF33" i="12"/>
  <c r="AH32" i="12"/>
  <c r="AJ32" i="12" s="1"/>
  <c r="AF32" i="12"/>
  <c r="Y32" i="12"/>
  <c r="I31" i="12"/>
  <c r="F49" i="12" s="1"/>
  <c r="F53" i="12" s="1"/>
  <c r="F54" i="12" s="1"/>
  <c r="F58" i="12" s="1"/>
  <c r="F65" i="12" s="1"/>
  <c r="F69" i="12" s="1"/>
  <c r="F70" i="12" s="1"/>
  <c r="F71" i="12" s="1"/>
  <c r="F72" i="12" s="1"/>
  <c r="AH28" i="12"/>
  <c r="AJ28" i="12" s="1"/>
  <c r="AF28" i="12"/>
  <c r="AA28" i="12"/>
  <c r="AC28" i="12" s="1"/>
  <c r="Y28" i="12"/>
  <c r="AH27" i="12"/>
  <c r="AJ27" i="12" s="1"/>
  <c r="AF27" i="12"/>
  <c r="AH26" i="12"/>
  <c r="AJ26" i="12" s="1"/>
  <c r="AF26" i="12"/>
  <c r="AA26" i="12"/>
  <c r="AC26" i="12" s="1"/>
  <c r="Y26" i="12"/>
  <c r="I25" i="12"/>
  <c r="F43" i="12" s="1"/>
  <c r="AH9" i="12"/>
  <c r="AJ9" i="12" s="1"/>
  <c r="AF9" i="12"/>
  <c r="AA9" i="12"/>
  <c r="AC9" i="12" s="1"/>
  <c r="AH8" i="12"/>
  <c r="AJ8" i="12" s="1"/>
  <c r="AF8" i="12"/>
  <c r="AA8" i="12"/>
  <c r="AC8" i="12" s="1"/>
  <c r="Y8" i="12"/>
  <c r="AH7" i="12"/>
  <c r="AJ7" i="12" s="1"/>
  <c r="AF7" i="12"/>
  <c r="Y94" i="11"/>
  <c r="R94" i="11"/>
  <c r="F102" i="11" s="1"/>
  <c r="Y93" i="11"/>
  <c r="R93" i="11"/>
  <c r="F104" i="11" s="1"/>
  <c r="Y92" i="11"/>
  <c r="R92" i="11"/>
  <c r="A92" i="11"/>
  <c r="A93" i="11" s="1"/>
  <c r="A94" i="11" s="1"/>
  <c r="Y91" i="11"/>
  <c r="R91" i="11"/>
  <c r="J93" i="11" s="1"/>
  <c r="AH89" i="11"/>
  <c r="Y89" i="11"/>
  <c r="R89" i="11"/>
  <c r="I89" i="11"/>
  <c r="E89" i="11"/>
  <c r="AH88" i="11"/>
  <c r="Y88" i="11"/>
  <c r="R88" i="11"/>
  <c r="I88" i="11"/>
  <c r="E88" i="11"/>
  <c r="Y83" i="11"/>
  <c r="R83" i="11"/>
  <c r="E83" i="11"/>
  <c r="Y82" i="11"/>
  <c r="R82" i="11"/>
  <c r="E82" i="11"/>
  <c r="Y78" i="11"/>
  <c r="R78" i="11"/>
  <c r="AA58" i="11" s="1"/>
  <c r="AC58" i="11" s="1"/>
  <c r="E78" i="11"/>
  <c r="Y77" i="11"/>
  <c r="R77" i="11"/>
  <c r="E77" i="11"/>
  <c r="AH73" i="11"/>
  <c r="AJ73" i="11" s="1"/>
  <c r="AF73" i="11"/>
  <c r="AF67" i="11" s="1"/>
  <c r="AH72" i="11"/>
  <c r="AJ72" i="11" s="1"/>
  <c r="AF72" i="11"/>
  <c r="AF66" i="11" s="1"/>
  <c r="AH71" i="11"/>
  <c r="AF71" i="11"/>
  <c r="Y71" i="11"/>
  <c r="Y65" i="11" s="1"/>
  <c r="AH67" i="11"/>
  <c r="AJ67" i="11" s="1"/>
  <c r="AF65" i="11"/>
  <c r="AH58" i="11"/>
  <c r="AH64" i="11" s="1"/>
  <c r="AJ64" i="11" s="1"/>
  <c r="AF58" i="11"/>
  <c r="AF64" i="11" s="1"/>
  <c r="AH57" i="11"/>
  <c r="AH63" i="11" s="1"/>
  <c r="AJ63" i="11" s="1"/>
  <c r="AF57" i="11"/>
  <c r="AF63" i="11" s="1"/>
  <c r="Y57" i="11"/>
  <c r="Y63" i="11" s="1"/>
  <c r="AH56" i="11"/>
  <c r="AH62" i="11" s="1"/>
  <c r="AJ62" i="11" s="1"/>
  <c r="AF56" i="11"/>
  <c r="AF62" i="11" s="1"/>
  <c r="AH49" i="11"/>
  <c r="Z49" i="11"/>
  <c r="Y49" i="11"/>
  <c r="R49" i="11"/>
  <c r="J49" i="11"/>
  <c r="I49" i="11"/>
  <c r="E49" i="11"/>
  <c r="AH48" i="11"/>
  <c r="Z48" i="11"/>
  <c r="Y48" i="11"/>
  <c r="AA32" i="11" s="1"/>
  <c r="AC32" i="11" s="1"/>
  <c r="R48" i="11"/>
  <c r="P34" i="11" s="1"/>
  <c r="J48" i="11"/>
  <c r="I48" i="11"/>
  <c r="E48" i="11"/>
  <c r="AH47" i="11"/>
  <c r="Z47" i="11"/>
  <c r="Y47" i="11"/>
  <c r="R47" i="11"/>
  <c r="J47" i="11"/>
  <c r="I47" i="11"/>
  <c r="E47" i="11"/>
  <c r="AH43" i="11"/>
  <c r="Z43" i="11"/>
  <c r="Y43" i="11"/>
  <c r="R43" i="11"/>
  <c r="J43" i="11"/>
  <c r="I43" i="11"/>
  <c r="E43" i="11"/>
  <c r="AH42" i="11"/>
  <c r="Z42" i="11"/>
  <c r="Y42" i="11"/>
  <c r="AA7" i="11" s="1"/>
  <c r="AC7" i="11" s="1"/>
  <c r="R42" i="11"/>
  <c r="J42" i="11"/>
  <c r="I42" i="11"/>
  <c r="F42" i="11"/>
  <c r="E42" i="11"/>
  <c r="AH41" i="11"/>
  <c r="Z41" i="11"/>
  <c r="Y41" i="11"/>
  <c r="AA26" i="11" s="1"/>
  <c r="AC26" i="11" s="1"/>
  <c r="R41" i="11"/>
  <c r="J41" i="11"/>
  <c r="I41" i="11"/>
  <c r="E41" i="11"/>
  <c r="AH40" i="11"/>
  <c r="Z40" i="11"/>
  <c r="Y40" i="11"/>
  <c r="R40" i="11"/>
  <c r="J40" i="11"/>
  <c r="I40" i="11"/>
  <c r="F40" i="11"/>
  <c r="E40" i="11"/>
  <c r="AH39" i="11"/>
  <c r="Z39" i="11"/>
  <c r="Y39" i="11"/>
  <c r="R39" i="11"/>
  <c r="L27" i="11" s="1"/>
  <c r="L17" i="11" s="1"/>
  <c r="J39" i="11"/>
  <c r="I39" i="11"/>
  <c r="E39" i="11"/>
  <c r="AH38" i="11"/>
  <c r="Z38" i="11"/>
  <c r="Y38" i="11"/>
  <c r="R38" i="11"/>
  <c r="J38" i="11"/>
  <c r="I38" i="11"/>
  <c r="F38" i="11"/>
  <c r="E38" i="11"/>
  <c r="AH34" i="11"/>
  <c r="AJ34" i="11" s="1"/>
  <c r="AF34" i="11"/>
  <c r="AJ33" i="11"/>
  <c r="AH33" i="11"/>
  <c r="AF33" i="11"/>
  <c r="AH32" i="11"/>
  <c r="AJ32" i="11" s="1"/>
  <c r="AF32" i="11"/>
  <c r="I31" i="11"/>
  <c r="I55" i="11" s="1"/>
  <c r="AH28" i="11"/>
  <c r="AJ28" i="11" s="1"/>
  <c r="AF28" i="11"/>
  <c r="AH27" i="11"/>
  <c r="AJ27" i="11" s="1"/>
  <c r="AF27" i="11"/>
  <c r="AH26" i="11"/>
  <c r="AJ26" i="11" s="1"/>
  <c r="AF26" i="11"/>
  <c r="I25" i="11"/>
  <c r="AH9" i="11"/>
  <c r="AJ9" i="11" s="1"/>
  <c r="AF9" i="11"/>
  <c r="AH8" i="11"/>
  <c r="AJ8" i="11" s="1"/>
  <c r="AF8" i="11"/>
  <c r="AC8" i="11"/>
  <c r="AA8" i="11"/>
  <c r="AH7" i="11"/>
  <c r="AJ7" i="11" s="1"/>
  <c r="AF7" i="11"/>
  <c r="F67" i="10"/>
  <c r="Y52" i="10"/>
  <c r="R52" i="10"/>
  <c r="F59" i="10" s="1"/>
  <c r="Y51" i="10"/>
  <c r="R51" i="10"/>
  <c r="Y50" i="10"/>
  <c r="R50" i="10"/>
  <c r="F50" i="10"/>
  <c r="F51" i="10" s="1"/>
  <c r="F52" i="10" s="1"/>
  <c r="A50" i="10"/>
  <c r="A51" i="10" s="1"/>
  <c r="A52" i="10" s="1"/>
  <c r="Y49" i="10"/>
  <c r="R49" i="10"/>
  <c r="AH44" i="10"/>
  <c r="Z44" i="10"/>
  <c r="Y44" i="10"/>
  <c r="R44" i="10"/>
  <c r="J44" i="10"/>
  <c r="I44" i="10"/>
  <c r="F44" i="10"/>
  <c r="E44" i="10"/>
  <c r="AH43" i="10"/>
  <c r="Z43" i="10"/>
  <c r="Y43" i="10"/>
  <c r="R43" i="10"/>
  <c r="J43" i="10"/>
  <c r="I43" i="10"/>
  <c r="F43" i="10"/>
  <c r="E43" i="10"/>
  <c r="AH42" i="10"/>
  <c r="Z42" i="10"/>
  <c r="Y42" i="10"/>
  <c r="R42" i="10"/>
  <c r="J42" i="10"/>
  <c r="I42" i="10"/>
  <c r="F42" i="10"/>
  <c r="E42" i="10"/>
  <c r="AH41" i="10"/>
  <c r="Z41" i="10"/>
  <c r="Y41" i="10"/>
  <c r="R41" i="10"/>
  <c r="J41" i="10"/>
  <c r="I41" i="10"/>
  <c r="F41" i="10"/>
  <c r="E41" i="10"/>
  <c r="AH40" i="10"/>
  <c r="Z40" i="10"/>
  <c r="Y40" i="10"/>
  <c r="R40" i="10"/>
  <c r="J40" i="10"/>
  <c r="I40" i="10"/>
  <c r="F40" i="10"/>
  <c r="E40" i="10"/>
  <c r="AH39" i="10"/>
  <c r="Z39" i="10"/>
  <c r="Y39" i="10"/>
  <c r="R39" i="10"/>
  <c r="J39" i="10"/>
  <c r="I39" i="10"/>
  <c r="F39" i="10"/>
  <c r="E39" i="10"/>
  <c r="AH38" i="10"/>
  <c r="Z38" i="10"/>
  <c r="Y38" i="10"/>
  <c r="R38" i="10"/>
  <c r="J38" i="10"/>
  <c r="I38" i="10"/>
  <c r="F38" i="10"/>
  <c r="E38" i="10"/>
  <c r="AH37" i="10"/>
  <c r="Z37" i="10"/>
  <c r="Y37" i="10"/>
  <c r="R37" i="10"/>
  <c r="J37" i="10"/>
  <c r="I37" i="10"/>
  <c r="F37" i="10"/>
  <c r="E37" i="10"/>
  <c r="AH36" i="10"/>
  <c r="Z36" i="10"/>
  <c r="Y36" i="10"/>
  <c r="R36" i="10"/>
  <c r="P28" i="10" s="1"/>
  <c r="P21" i="10" s="1"/>
  <c r="J36" i="10"/>
  <c r="I36" i="10"/>
  <c r="F36" i="10"/>
  <c r="E36" i="10"/>
  <c r="AH35" i="10"/>
  <c r="Z35" i="10"/>
  <c r="Y35" i="10"/>
  <c r="R35" i="10"/>
  <c r="L26" i="10" s="1"/>
  <c r="L19" i="10" s="1"/>
  <c r="J35" i="10"/>
  <c r="I35" i="10"/>
  <c r="F35" i="10"/>
  <c r="E35" i="10"/>
  <c r="AH34" i="10"/>
  <c r="Z34" i="10"/>
  <c r="Y34" i="10"/>
  <c r="Y11" i="10" s="1"/>
  <c r="R34" i="10"/>
  <c r="P10" i="10" s="1"/>
  <c r="P16" i="10" s="1"/>
  <c r="J34" i="10"/>
  <c r="I34" i="10"/>
  <c r="F34" i="10"/>
  <c r="E34" i="10"/>
  <c r="AH33" i="10"/>
  <c r="Z33" i="10"/>
  <c r="Y33" i="10"/>
  <c r="R33" i="10"/>
  <c r="J33" i="10"/>
  <c r="I33" i="10"/>
  <c r="F33" i="10"/>
  <c r="E33" i="10"/>
  <c r="AH28" i="10"/>
  <c r="AJ28" i="10" s="1"/>
  <c r="AF28" i="10"/>
  <c r="AF21" i="10" s="1"/>
  <c r="AH27" i="10"/>
  <c r="AJ27" i="10" s="1"/>
  <c r="AF27" i="10"/>
  <c r="AF20" i="10" s="1"/>
  <c r="P27" i="10"/>
  <c r="P20" i="10" s="1"/>
  <c r="AJ26" i="10"/>
  <c r="AH26" i="10"/>
  <c r="AH19" i="10" s="1"/>
  <c r="AJ19" i="10" s="1"/>
  <c r="AF26" i="10"/>
  <c r="AF19" i="10" s="1"/>
  <c r="N26" i="10"/>
  <c r="AH25" i="10"/>
  <c r="AH18" i="10" s="1"/>
  <c r="AJ18" i="10" s="1"/>
  <c r="AF25" i="10"/>
  <c r="AF18" i="10" s="1"/>
  <c r="AA25" i="10"/>
  <c r="AC25" i="10" s="1"/>
  <c r="Y25" i="10"/>
  <c r="Y18" i="10" s="1"/>
  <c r="AH21" i="10"/>
  <c r="AJ21" i="10" s="1"/>
  <c r="Y17" i="10"/>
  <c r="C17" i="10"/>
  <c r="Y16" i="10"/>
  <c r="C16" i="10"/>
  <c r="AH15" i="10"/>
  <c r="AJ15" i="10" s="1"/>
  <c r="C15" i="10"/>
  <c r="C14" i="10"/>
  <c r="AH11" i="10"/>
  <c r="AF11" i="10"/>
  <c r="AF17" i="10" s="1"/>
  <c r="AA11" i="10"/>
  <c r="AC11" i="10" s="1"/>
  <c r="AH10" i="10"/>
  <c r="AJ10" i="10" s="1"/>
  <c r="AF10" i="10"/>
  <c r="AF16" i="10" s="1"/>
  <c r="Y10" i="10"/>
  <c r="L10" i="10"/>
  <c r="L16" i="10" s="1"/>
  <c r="AH9" i="10"/>
  <c r="AJ9" i="10" s="1"/>
  <c r="AF9" i="10"/>
  <c r="AF15" i="10" s="1"/>
  <c r="AH8" i="10"/>
  <c r="AH14" i="10" s="1"/>
  <c r="AJ14" i="10" s="1"/>
  <c r="AF8" i="10"/>
  <c r="AF14" i="10" s="1"/>
  <c r="AA8" i="10"/>
  <c r="AA14" i="10" s="1"/>
  <c r="AC14" i="10" s="1"/>
  <c r="Y46" i="9"/>
  <c r="R46" i="9"/>
  <c r="F53" i="9" s="1"/>
  <c r="Y45" i="9"/>
  <c r="R45" i="9"/>
  <c r="Y44" i="9"/>
  <c r="R44" i="9"/>
  <c r="F44" i="9"/>
  <c r="F45" i="9" s="1"/>
  <c r="F46" i="9" s="1"/>
  <c r="A44" i="9"/>
  <c r="A45" i="9" s="1"/>
  <c r="A46" i="9" s="1"/>
  <c r="Y43" i="9"/>
  <c r="R43" i="9"/>
  <c r="AH39" i="9"/>
  <c r="Z39" i="9"/>
  <c r="Y39" i="9"/>
  <c r="R39" i="9"/>
  <c r="Y24" i="9" s="1"/>
  <c r="Y17" i="9" s="1"/>
  <c r="J39" i="9"/>
  <c r="I39" i="9"/>
  <c r="F39" i="9"/>
  <c r="E39" i="9"/>
  <c r="AH38" i="9"/>
  <c r="Z38" i="9"/>
  <c r="Y38" i="9"/>
  <c r="AA23" i="9" s="1"/>
  <c r="AC23" i="9" s="1"/>
  <c r="R38" i="9"/>
  <c r="J38" i="9"/>
  <c r="I38" i="9"/>
  <c r="F38" i="9"/>
  <c r="E38" i="9"/>
  <c r="AH37" i="9"/>
  <c r="Z37" i="9"/>
  <c r="Y37" i="9"/>
  <c r="R37" i="9"/>
  <c r="J37" i="9"/>
  <c r="I37" i="9"/>
  <c r="F37" i="9"/>
  <c r="E37" i="9"/>
  <c r="AH36" i="9"/>
  <c r="Z36" i="9"/>
  <c r="Y36" i="9"/>
  <c r="R36" i="9"/>
  <c r="J36" i="9"/>
  <c r="I36" i="9"/>
  <c r="F36" i="9"/>
  <c r="E36" i="9"/>
  <c r="AH35" i="9"/>
  <c r="Z35" i="9"/>
  <c r="Y35" i="9"/>
  <c r="R35" i="9"/>
  <c r="AA15" i="9" s="1"/>
  <c r="AC15" i="9" s="1"/>
  <c r="J35" i="9"/>
  <c r="I35" i="9"/>
  <c r="F35" i="9"/>
  <c r="E35" i="9"/>
  <c r="AH34" i="9"/>
  <c r="Z34" i="9"/>
  <c r="Y34" i="9"/>
  <c r="AA8" i="9" s="1"/>
  <c r="R34" i="9"/>
  <c r="Y8" i="9" s="1"/>
  <c r="Y13" i="9" s="1"/>
  <c r="J34" i="9"/>
  <c r="I34" i="9"/>
  <c r="F34" i="9"/>
  <c r="E34" i="9"/>
  <c r="AH33" i="9"/>
  <c r="Z33" i="9"/>
  <c r="Y33" i="9"/>
  <c r="AA25" i="9" s="1"/>
  <c r="AA18" i="9" s="1"/>
  <c r="AC18" i="9" s="1"/>
  <c r="R33" i="9"/>
  <c r="P25" i="9" s="1"/>
  <c r="P18" i="9" s="1"/>
  <c r="J33" i="9"/>
  <c r="I33" i="9"/>
  <c r="F33" i="9"/>
  <c r="E33" i="9"/>
  <c r="AH32" i="9"/>
  <c r="Z32" i="9"/>
  <c r="Y32" i="9"/>
  <c r="R32" i="9"/>
  <c r="AA24" i="9" s="1"/>
  <c r="J32" i="9"/>
  <c r="I32" i="9"/>
  <c r="F32" i="9"/>
  <c r="E32" i="9"/>
  <c r="AH31" i="9"/>
  <c r="Z31" i="9"/>
  <c r="Y31" i="9"/>
  <c r="Y10" i="9" s="1"/>
  <c r="R31" i="9"/>
  <c r="P9" i="9" s="1"/>
  <c r="P14" i="9" s="1"/>
  <c r="J31" i="9"/>
  <c r="I31" i="9"/>
  <c r="F31" i="9"/>
  <c r="E31" i="9"/>
  <c r="AH26" i="9"/>
  <c r="AJ26" i="9" s="1"/>
  <c r="AF26" i="9"/>
  <c r="AH25" i="9"/>
  <c r="AH18" i="9" s="1"/>
  <c r="AJ18" i="9" s="1"/>
  <c r="AF25" i="9"/>
  <c r="AF18" i="9" s="1"/>
  <c r="AH24" i="9"/>
  <c r="AH17" i="9" s="1"/>
  <c r="AJ17" i="9" s="1"/>
  <c r="AF24" i="9"/>
  <c r="AH23" i="9"/>
  <c r="AJ23" i="9" s="1"/>
  <c r="AF23" i="9"/>
  <c r="AF16" i="9" s="1"/>
  <c r="AH19" i="9"/>
  <c r="AJ19" i="9" s="1"/>
  <c r="AF19" i="9"/>
  <c r="AF17" i="9"/>
  <c r="AH15" i="9"/>
  <c r="AJ15" i="9" s="1"/>
  <c r="AF15" i="9"/>
  <c r="Y15" i="9"/>
  <c r="AH10" i="9"/>
  <c r="AJ10" i="9" s="1"/>
  <c r="AF10" i="9"/>
  <c r="AH9" i="9"/>
  <c r="AF9" i="9"/>
  <c r="AF14" i="9" s="1"/>
  <c r="AH8" i="9"/>
  <c r="AF8" i="9"/>
  <c r="AF13" i="9" s="1"/>
  <c r="L8" i="9"/>
  <c r="L13" i="9" s="1"/>
  <c r="Y41" i="8"/>
  <c r="F40" i="8"/>
  <c r="F41" i="8" s="1"/>
  <c r="A40" i="8"/>
  <c r="A41" i="8" s="1"/>
  <c r="Y39" i="8"/>
  <c r="AH35" i="8"/>
  <c r="Z35" i="8"/>
  <c r="J35" i="8"/>
  <c r="I35" i="8"/>
  <c r="F35" i="8"/>
  <c r="E35" i="8"/>
  <c r="AH34" i="8"/>
  <c r="Z34" i="8"/>
  <c r="Y34" i="8"/>
  <c r="J34" i="8"/>
  <c r="I34" i="8"/>
  <c r="F34" i="8"/>
  <c r="E34" i="8"/>
  <c r="AH33" i="8"/>
  <c r="Z33" i="8"/>
  <c r="Y33" i="8"/>
  <c r="AA23" i="8" s="1"/>
  <c r="J33" i="8"/>
  <c r="I33" i="8"/>
  <c r="F33" i="8"/>
  <c r="E33" i="8"/>
  <c r="AH32" i="8"/>
  <c r="Z32" i="8"/>
  <c r="Y32" i="8"/>
  <c r="AA8" i="8" s="1"/>
  <c r="J32" i="8"/>
  <c r="I32" i="8"/>
  <c r="F32" i="8"/>
  <c r="E32" i="8"/>
  <c r="AH31" i="8"/>
  <c r="Z31" i="8"/>
  <c r="Y31" i="8"/>
  <c r="AA25" i="8"/>
  <c r="J31" i="8"/>
  <c r="I31" i="8"/>
  <c r="F31" i="8"/>
  <c r="E31" i="8"/>
  <c r="AH30" i="8"/>
  <c r="Z30" i="8"/>
  <c r="Y30" i="8"/>
  <c r="J30" i="8"/>
  <c r="I30" i="8"/>
  <c r="F30" i="8"/>
  <c r="E30" i="8"/>
  <c r="AH25" i="8"/>
  <c r="AH19" i="8" s="1"/>
  <c r="AF25" i="8"/>
  <c r="AF19" i="8" s="1"/>
  <c r="AH24" i="8"/>
  <c r="AH18" i="8" s="1"/>
  <c r="AF24" i="8"/>
  <c r="AF18" i="8" s="1"/>
  <c r="AH23" i="8"/>
  <c r="AH17" i="8" s="1"/>
  <c r="AF23" i="8"/>
  <c r="AF17" i="8" s="1"/>
  <c r="G12" i="8"/>
  <c r="AH10" i="8"/>
  <c r="AH16" i="8" s="1"/>
  <c r="AF10" i="8"/>
  <c r="AF16" i="8" s="1"/>
  <c r="AH9" i="8"/>
  <c r="AH15" i="8" s="1"/>
  <c r="AF9" i="8"/>
  <c r="AF15" i="8" s="1"/>
  <c r="AH8" i="8"/>
  <c r="AF8" i="8"/>
  <c r="AF14" i="8" s="1"/>
  <c r="AH27" i="7"/>
  <c r="Z27" i="7"/>
  <c r="Y27" i="7"/>
  <c r="R27" i="7"/>
  <c r="J27" i="7"/>
  <c r="I27" i="7"/>
  <c r="F27" i="7"/>
  <c r="E27" i="7"/>
  <c r="AH26" i="7"/>
  <c r="Z26" i="7"/>
  <c r="Y26" i="7"/>
  <c r="R26" i="7"/>
  <c r="J26" i="7"/>
  <c r="I26" i="7"/>
  <c r="F26" i="7"/>
  <c r="E26" i="7"/>
  <c r="AH25" i="7"/>
  <c r="Z25" i="7"/>
  <c r="Y25" i="7"/>
  <c r="R25" i="7"/>
  <c r="J25" i="7"/>
  <c r="I25" i="7"/>
  <c r="F25" i="7"/>
  <c r="E25" i="7"/>
  <c r="AH24" i="7"/>
  <c r="Z24" i="7"/>
  <c r="Y24" i="7"/>
  <c r="R24" i="7"/>
  <c r="J24" i="7"/>
  <c r="I24" i="7"/>
  <c r="F24" i="7"/>
  <c r="E24" i="7"/>
  <c r="AH23" i="7"/>
  <c r="Z23" i="7"/>
  <c r="Y23" i="7"/>
  <c r="R23" i="7"/>
  <c r="Y13" i="7" s="1"/>
  <c r="J23" i="7"/>
  <c r="I23" i="7"/>
  <c r="F23" i="7"/>
  <c r="E23" i="7"/>
  <c r="AH22" i="7"/>
  <c r="Z22" i="7"/>
  <c r="Y22" i="7"/>
  <c r="R22" i="7"/>
  <c r="J22" i="7"/>
  <c r="I22" i="7"/>
  <c r="F22" i="7"/>
  <c r="E22" i="7"/>
  <c r="AH21" i="7"/>
  <c r="Z21" i="7"/>
  <c r="Y21" i="7"/>
  <c r="R21" i="7"/>
  <c r="J21" i="7"/>
  <c r="I21" i="7"/>
  <c r="F21" i="7"/>
  <c r="E21" i="7"/>
  <c r="AH20" i="7"/>
  <c r="Z20" i="7"/>
  <c r="Y20" i="7"/>
  <c r="R20" i="7"/>
  <c r="J20" i="7"/>
  <c r="I20" i="7"/>
  <c r="F20" i="7"/>
  <c r="E20" i="7"/>
  <c r="AH19" i="7"/>
  <c r="Z19" i="7"/>
  <c r="Y19" i="7"/>
  <c r="R19" i="7"/>
  <c r="J19" i="7"/>
  <c r="I19" i="7"/>
  <c r="F19" i="7"/>
  <c r="E19" i="7"/>
  <c r="AH18" i="7"/>
  <c r="Z18" i="7"/>
  <c r="Y18" i="7"/>
  <c r="R18" i="7"/>
  <c r="J18" i="7"/>
  <c r="I18" i="7"/>
  <c r="F18" i="7"/>
  <c r="E18" i="7"/>
  <c r="AH13" i="7"/>
  <c r="AJ13" i="7" s="1"/>
  <c r="AF13" i="7"/>
  <c r="AH12" i="7"/>
  <c r="AJ12" i="7" s="1"/>
  <c r="AF12" i="7"/>
  <c r="AH11" i="7"/>
  <c r="AJ11" i="7" s="1"/>
  <c r="AF11" i="7"/>
  <c r="AH10" i="7"/>
  <c r="AJ10" i="7" s="1"/>
  <c r="AF10" i="7"/>
  <c r="AH9" i="7"/>
  <c r="AJ9" i="7" s="1"/>
  <c r="AF9" i="7"/>
  <c r="Y9" i="7"/>
  <c r="AH22" i="6"/>
  <c r="Z22" i="6"/>
  <c r="Y22" i="6"/>
  <c r="R22" i="6"/>
  <c r="P10" i="6" s="1"/>
  <c r="J22" i="6"/>
  <c r="I22" i="6"/>
  <c r="F22" i="6"/>
  <c r="E22" i="6"/>
  <c r="AH21" i="6"/>
  <c r="Z21" i="6"/>
  <c r="Y21" i="6"/>
  <c r="R21" i="6"/>
  <c r="J21" i="6"/>
  <c r="I21" i="6"/>
  <c r="F21" i="6"/>
  <c r="E21" i="6"/>
  <c r="AH20" i="6"/>
  <c r="Z20" i="6"/>
  <c r="Y20" i="6"/>
  <c r="R20" i="6"/>
  <c r="J20" i="6"/>
  <c r="I20" i="6"/>
  <c r="F20" i="6"/>
  <c r="E20" i="6"/>
  <c r="AH19" i="6"/>
  <c r="Z19" i="6"/>
  <c r="Y19" i="6"/>
  <c r="R19" i="6"/>
  <c r="J19" i="6"/>
  <c r="I19" i="6"/>
  <c r="F19" i="6"/>
  <c r="E19" i="6"/>
  <c r="AH18" i="6"/>
  <c r="Z18" i="6"/>
  <c r="Y18" i="6"/>
  <c r="R18" i="6"/>
  <c r="J18" i="6"/>
  <c r="I18" i="6"/>
  <c r="F18" i="6"/>
  <c r="E18" i="6"/>
  <c r="AH17" i="6"/>
  <c r="Z17" i="6"/>
  <c r="Y17" i="6"/>
  <c r="R17" i="6"/>
  <c r="J17" i="6"/>
  <c r="I17" i="6"/>
  <c r="F17" i="6"/>
  <c r="E17" i="6"/>
  <c r="AH12" i="6"/>
  <c r="AJ12" i="6" s="1"/>
  <c r="AF12" i="6"/>
  <c r="AH11" i="6"/>
  <c r="AJ11" i="6" s="1"/>
  <c r="AF11" i="6"/>
  <c r="AH10" i="6"/>
  <c r="AJ10" i="6" s="1"/>
  <c r="AF10" i="6"/>
  <c r="AA10" i="6"/>
  <c r="AC10" i="6" s="1"/>
  <c r="Y10" i="6"/>
  <c r="AH9" i="6"/>
  <c r="AJ9" i="6" s="1"/>
  <c r="AF9" i="6"/>
  <c r="Y9" i="6"/>
  <c r="AA64" i="5"/>
  <c r="T64" i="5"/>
  <c r="AA63" i="5"/>
  <c r="T63" i="5"/>
  <c r="AB62" i="5"/>
  <c r="AA62" i="5"/>
  <c r="T62" i="5"/>
  <c r="L62" i="5"/>
  <c r="H62" i="5"/>
  <c r="H63" i="5" s="1"/>
  <c r="H64" i="5" s="1"/>
  <c r="E62" i="5"/>
  <c r="E63" i="5" s="1"/>
  <c r="E64" i="5" s="1"/>
  <c r="A62" i="5"/>
  <c r="A63" i="5" s="1"/>
  <c r="A64" i="5" s="1"/>
  <c r="AB61" i="5"/>
  <c r="AA61" i="5"/>
  <c r="T61" i="5"/>
  <c r="L61" i="5"/>
  <c r="AJ29" i="5"/>
  <c r="AB29" i="5"/>
  <c r="AA29" i="5"/>
  <c r="T29" i="5"/>
  <c r="L29" i="5"/>
  <c r="K29" i="5"/>
  <c r="H29" i="5"/>
  <c r="G29" i="5"/>
  <c r="AJ28" i="5"/>
  <c r="AB28" i="5"/>
  <c r="AA28" i="5"/>
  <c r="T28" i="5"/>
  <c r="L28" i="5"/>
  <c r="K28" i="5"/>
  <c r="H28" i="5"/>
  <c r="G28" i="5"/>
  <c r="AJ27" i="5"/>
  <c r="AB27" i="5"/>
  <c r="AA27" i="5"/>
  <c r="T27" i="5"/>
  <c r="L27" i="5"/>
  <c r="K27" i="5"/>
  <c r="H27" i="5"/>
  <c r="G27" i="5"/>
  <c r="AJ26" i="5"/>
  <c r="AB26" i="5"/>
  <c r="AA26" i="5"/>
  <c r="T26" i="5"/>
  <c r="L26" i="5"/>
  <c r="K26" i="5"/>
  <c r="H26" i="5"/>
  <c r="G26" i="5"/>
  <c r="AJ25" i="5"/>
  <c r="AB25" i="5"/>
  <c r="AA25" i="5"/>
  <c r="T25" i="5"/>
  <c r="L25" i="5"/>
  <c r="K25" i="5"/>
  <c r="H25" i="5"/>
  <c r="G25" i="5"/>
  <c r="AJ24" i="5"/>
  <c r="AB24" i="5"/>
  <c r="AA24" i="5"/>
  <c r="T24" i="5"/>
  <c r="L24" i="5"/>
  <c r="K24" i="5"/>
  <c r="H24" i="5"/>
  <c r="G24" i="5"/>
  <c r="AJ23" i="5"/>
  <c r="AB23" i="5"/>
  <c r="AA23" i="5"/>
  <c r="T23" i="5"/>
  <c r="L23" i="5"/>
  <c r="K23" i="5"/>
  <c r="H23" i="5"/>
  <c r="G23" i="5"/>
  <c r="AJ22" i="5"/>
  <c r="AB22" i="5"/>
  <c r="AA22" i="5"/>
  <c r="T22" i="5"/>
  <c r="L22" i="5"/>
  <c r="K22" i="5"/>
  <c r="H22" i="5"/>
  <c r="G22" i="5"/>
  <c r="AJ21" i="5"/>
  <c r="AB21" i="5"/>
  <c r="AA21" i="5"/>
  <c r="T21" i="5"/>
  <c r="L21" i="5"/>
  <c r="K21" i="5"/>
  <c r="H21" i="5"/>
  <c r="G21" i="5"/>
  <c r="AJ20" i="5"/>
  <c r="AB20" i="5"/>
  <c r="AA20" i="5"/>
  <c r="T20" i="5"/>
  <c r="L20" i="5"/>
  <c r="K20" i="5"/>
  <c r="H20" i="5"/>
  <c r="G20" i="5"/>
  <c r="AJ15" i="5"/>
  <c r="AH15" i="5"/>
  <c r="AJ14" i="5"/>
  <c r="AH14" i="5"/>
  <c r="AJ13" i="5"/>
  <c r="AH13" i="5"/>
  <c r="AJ12" i="5"/>
  <c r="AH12" i="5"/>
  <c r="AJ11" i="5"/>
  <c r="AH11" i="5"/>
  <c r="L62" i="12" l="1"/>
  <c r="L9" i="13"/>
  <c r="L16" i="13" s="1"/>
  <c r="Y8" i="11"/>
  <c r="N58" i="11"/>
  <c r="N64" i="11" s="1"/>
  <c r="N8" i="13"/>
  <c r="P31" i="13"/>
  <c r="P23" i="13" s="1"/>
  <c r="L8" i="13"/>
  <c r="P11" i="6"/>
  <c r="N10" i="7"/>
  <c r="L9" i="7"/>
  <c r="Y11" i="7"/>
  <c r="Y10" i="7"/>
  <c r="AA9" i="9"/>
  <c r="P10" i="9"/>
  <c r="P15" i="9" s="1"/>
  <c r="N24" i="9"/>
  <c r="N17" i="9" s="1"/>
  <c r="N25" i="9"/>
  <c r="N18" i="9" s="1"/>
  <c r="AA27" i="10"/>
  <c r="Y28" i="10"/>
  <c r="Y21" i="10" s="1"/>
  <c r="P9" i="10"/>
  <c r="P15" i="10" s="1"/>
  <c r="Y26" i="10"/>
  <c r="Y19" i="10" s="1"/>
  <c r="Y34" i="11"/>
  <c r="AJ56" i="11"/>
  <c r="Y58" i="11"/>
  <c r="Y64" i="11" s="1"/>
  <c r="L8" i="12"/>
  <c r="L14" i="12" s="1"/>
  <c r="F39" i="12"/>
  <c r="P27" i="12"/>
  <c r="F41" i="12"/>
  <c r="P26" i="12"/>
  <c r="R26" i="12" s="1"/>
  <c r="T26" i="12" s="1"/>
  <c r="AA30" i="13"/>
  <c r="AC30" i="13" s="1"/>
  <c r="AA28" i="13"/>
  <c r="Z65" i="13"/>
  <c r="N31" i="14"/>
  <c r="Y20" i="14"/>
  <c r="AA27" i="14"/>
  <c r="AA19" i="14"/>
  <c r="N164" i="14"/>
  <c r="Y188" i="14"/>
  <c r="L189" i="14"/>
  <c r="AA191" i="14"/>
  <c r="AC191" i="14" s="1"/>
  <c r="AA192" i="14"/>
  <c r="AC192" i="14" s="1"/>
  <c r="L27" i="13"/>
  <c r="L19" i="13" s="1"/>
  <c r="L9" i="9"/>
  <c r="L14" i="9" s="1"/>
  <c r="N10" i="9"/>
  <c r="N15" i="9" s="1"/>
  <c r="Y28" i="11"/>
  <c r="Z72" i="12"/>
  <c r="N29" i="13"/>
  <c r="N11" i="13"/>
  <c r="AA8" i="13"/>
  <c r="AA15" i="13" s="1"/>
  <c r="AC15" i="13" s="1"/>
  <c r="AA9" i="13"/>
  <c r="AA16" i="13" s="1"/>
  <c r="AC16" i="13" s="1"/>
  <c r="AJ19" i="14"/>
  <c r="P166" i="14"/>
  <c r="N167" i="14"/>
  <c r="N166" i="14"/>
  <c r="N188" i="14"/>
  <c r="L191" i="14"/>
  <c r="P192" i="14"/>
  <c r="N193" i="14"/>
  <c r="N192" i="14"/>
  <c r="N191" i="14"/>
  <c r="R191" i="14" s="1"/>
  <c r="F41" i="5"/>
  <c r="AC8" i="10"/>
  <c r="J52" i="10"/>
  <c r="AA33" i="11"/>
  <c r="AC33" i="11" s="1"/>
  <c r="N56" i="11"/>
  <c r="N62" i="11" s="1"/>
  <c r="Y72" i="11"/>
  <c r="Y66" i="11" s="1"/>
  <c r="L58" i="11"/>
  <c r="L64" i="11" s="1"/>
  <c r="N8" i="12"/>
  <c r="L28" i="12"/>
  <c r="L18" i="12" s="1"/>
  <c r="N34" i="12"/>
  <c r="AH63" i="12"/>
  <c r="Z70" i="12"/>
  <c r="F76" i="12"/>
  <c r="Y9" i="13"/>
  <c r="Y16" i="13" s="1"/>
  <c r="P10" i="13"/>
  <c r="P17" i="13" s="1"/>
  <c r="P11" i="13"/>
  <c r="P18" i="13" s="1"/>
  <c r="AH21" i="13"/>
  <c r="AJ21" i="13" s="1"/>
  <c r="J64" i="13"/>
  <c r="Z64" i="13"/>
  <c r="N19" i="14"/>
  <c r="N21" i="14"/>
  <c r="F39" i="14"/>
  <c r="Y26" i="14"/>
  <c r="AA31" i="14"/>
  <c r="AC31" i="14" s="1"/>
  <c r="AA188" i="14"/>
  <c r="AC188" i="14" s="1"/>
  <c r="N189" i="14"/>
  <c r="L190" i="14"/>
  <c r="Y25" i="8"/>
  <c r="Y19" i="8" s="1"/>
  <c r="AJ17" i="8"/>
  <c r="AJ16" i="8"/>
  <c r="Y10" i="8"/>
  <c r="Y16" i="8" s="1"/>
  <c r="Y9" i="8"/>
  <c r="Y15" i="8" s="1"/>
  <c r="AJ8" i="8"/>
  <c r="AJ23" i="8"/>
  <c r="L25" i="8"/>
  <c r="L19" i="8" s="1"/>
  <c r="AJ18" i="8"/>
  <c r="AJ19" i="8"/>
  <c r="AJ24" i="8"/>
  <c r="AJ15" i="8"/>
  <c r="AA9" i="8"/>
  <c r="AC9" i="8" s="1"/>
  <c r="N9" i="8"/>
  <c r="N15" i="8" s="1"/>
  <c r="AA10" i="8"/>
  <c r="P10" i="8"/>
  <c r="P16" i="8" s="1"/>
  <c r="L8" i="8"/>
  <c r="L14" i="8" s="1"/>
  <c r="Y8" i="8"/>
  <c r="Y14" i="8" s="1"/>
  <c r="P23" i="8"/>
  <c r="P17" i="8" s="1"/>
  <c r="Y23" i="8"/>
  <c r="Y17" i="8" s="1"/>
  <c r="AC8" i="9"/>
  <c r="AA13" i="9"/>
  <c r="AC13" i="9" s="1"/>
  <c r="F61" i="10"/>
  <c r="P8" i="11"/>
  <c r="R11" i="13"/>
  <c r="N18" i="13"/>
  <c r="AC24" i="9"/>
  <c r="AA17" i="9"/>
  <c r="AC17" i="9" s="1"/>
  <c r="AA16" i="9"/>
  <c r="AC16" i="9" s="1"/>
  <c r="F59" i="9"/>
  <c r="F57" i="9"/>
  <c r="AH17" i="10"/>
  <c r="AJ17" i="10" s="1"/>
  <c r="AJ11" i="10"/>
  <c r="AA18" i="10"/>
  <c r="AC18" i="10" s="1"/>
  <c r="Y56" i="11"/>
  <c r="Y62" i="11" s="1"/>
  <c r="L56" i="11"/>
  <c r="L62" i="11" s="1"/>
  <c r="AA57" i="11"/>
  <c r="AC28" i="13"/>
  <c r="AA20" i="13"/>
  <c r="AC20" i="13" s="1"/>
  <c r="J51" i="10"/>
  <c r="N57" i="11"/>
  <c r="N63" i="11" s="1"/>
  <c r="J46" i="9"/>
  <c r="J45" i="9"/>
  <c r="N9" i="6"/>
  <c r="AA9" i="6"/>
  <c r="AC9" i="6" s="1"/>
  <c r="L26" i="11"/>
  <c r="L16" i="11" s="1"/>
  <c r="AH14" i="9"/>
  <c r="AJ14" i="9" s="1"/>
  <c r="AJ9" i="9"/>
  <c r="P27" i="11"/>
  <c r="Y27" i="11"/>
  <c r="N9" i="11"/>
  <c r="Y7" i="11"/>
  <c r="N7" i="11"/>
  <c r="L7" i="11"/>
  <c r="L13" i="11" s="1"/>
  <c r="AJ9" i="8"/>
  <c r="AJ25" i="9"/>
  <c r="Y26" i="9"/>
  <c r="Y19" i="9" s="1"/>
  <c r="Z46" i="9"/>
  <c r="L11" i="10"/>
  <c r="L17" i="10" s="1"/>
  <c r="AH20" i="10"/>
  <c r="AJ20" i="10" s="1"/>
  <c r="N8" i="11"/>
  <c r="Y9" i="11"/>
  <c r="Y26" i="11"/>
  <c r="N32" i="11"/>
  <c r="L72" i="11"/>
  <c r="L66" i="11" s="1"/>
  <c r="Y73" i="11"/>
  <c r="Y67" i="11" s="1"/>
  <c r="P58" i="11"/>
  <c r="P64" i="11" s="1"/>
  <c r="Y7" i="12"/>
  <c r="L33" i="12"/>
  <c r="L20" i="12" s="1"/>
  <c r="AH64" i="12"/>
  <c r="AH23" i="13"/>
  <c r="AJ23" i="13" s="1"/>
  <c r="N28" i="13"/>
  <c r="N20" i="13" s="1"/>
  <c r="F71" i="13"/>
  <c r="AJ21" i="14"/>
  <c r="AJ26" i="14"/>
  <c r="Y34" i="14"/>
  <c r="J120" i="14"/>
  <c r="AA164" i="14"/>
  <c r="AC164" i="14" s="1"/>
  <c r="AA56" i="11"/>
  <c r="AA62" i="11" s="1"/>
  <c r="AC62" i="11" s="1"/>
  <c r="P33" i="12"/>
  <c r="AA10" i="13"/>
  <c r="Y11" i="13"/>
  <c r="Y18" i="13" s="1"/>
  <c r="P29" i="13"/>
  <c r="P21" i="13" s="1"/>
  <c r="N30" i="13"/>
  <c r="N22" i="13" s="1"/>
  <c r="R22" i="13" s="1"/>
  <c r="Y19" i="14"/>
  <c r="P25" i="14"/>
  <c r="Y33" i="14"/>
  <c r="P8" i="8"/>
  <c r="P14" i="8" s="1"/>
  <c r="AJ8" i="10"/>
  <c r="AA9" i="10"/>
  <c r="Y8" i="10"/>
  <c r="Y14" i="10" s="1"/>
  <c r="N9" i="10"/>
  <c r="R9" i="10" s="1"/>
  <c r="R15" i="10" s="1"/>
  <c r="P25" i="10"/>
  <c r="P18" i="10" s="1"/>
  <c r="P26" i="10"/>
  <c r="P19" i="10" s="1"/>
  <c r="Z51" i="10"/>
  <c r="AJ58" i="11"/>
  <c r="AA73" i="11"/>
  <c r="Z93" i="11"/>
  <c r="AA34" i="12"/>
  <c r="AC34" i="12" s="1"/>
  <c r="P28" i="12"/>
  <c r="P7" i="12"/>
  <c r="L26" i="12"/>
  <c r="L16" i="12" s="1"/>
  <c r="F78" i="12"/>
  <c r="AA11" i="13"/>
  <c r="T11" i="13" s="1"/>
  <c r="L28" i="13"/>
  <c r="L20" i="13" s="1"/>
  <c r="AA29" i="13"/>
  <c r="J65" i="13"/>
  <c r="N9" i="9"/>
  <c r="N14" i="9" s="1"/>
  <c r="P26" i="9"/>
  <c r="P19" i="9" s="1"/>
  <c r="N8" i="10"/>
  <c r="N11" i="10"/>
  <c r="AA26" i="10"/>
  <c r="AA19" i="10" s="1"/>
  <c r="AC19" i="10" s="1"/>
  <c r="AA9" i="11"/>
  <c r="AC9" i="11" s="1"/>
  <c r="P33" i="11"/>
  <c r="N9" i="12"/>
  <c r="R9" i="12" s="1"/>
  <c r="T9" i="12" s="1"/>
  <c r="Y28" i="13"/>
  <c r="Y20" i="13" s="1"/>
  <c r="L193" i="14"/>
  <c r="F43" i="5"/>
  <c r="N11" i="6"/>
  <c r="Y12" i="6"/>
  <c r="L9" i="6"/>
  <c r="N10" i="6"/>
  <c r="P13" i="7"/>
  <c r="AA12" i="7"/>
  <c r="AC12" i="7" s="1"/>
  <c r="N9" i="7"/>
  <c r="Y9" i="9"/>
  <c r="Y14" i="9" s="1"/>
  <c r="AA10" i="9"/>
  <c r="AC10" i="9" s="1"/>
  <c r="P8" i="10"/>
  <c r="P14" i="10" s="1"/>
  <c r="L25" i="10"/>
  <c r="AA27" i="11"/>
  <c r="AC27" i="11" s="1"/>
  <c r="L57" i="11"/>
  <c r="L63" i="11" s="1"/>
  <c r="AH66" i="11"/>
  <c r="AJ66" i="11" s="1"/>
  <c r="P56" i="11"/>
  <c r="P62" i="11" s="1"/>
  <c r="F106" i="11"/>
  <c r="F77" i="12"/>
  <c r="L11" i="13"/>
  <c r="L18" i="13" s="1"/>
  <c r="AH19" i="13"/>
  <c r="AJ19" i="13" s="1"/>
  <c r="AA22" i="13"/>
  <c r="AC22" i="13" s="1"/>
  <c r="Y31" i="13"/>
  <c r="Y23" i="13" s="1"/>
  <c r="N27" i="13"/>
  <c r="F69" i="13"/>
  <c r="L25" i="14"/>
  <c r="L7" i="14" s="1"/>
  <c r="AJ34" i="14"/>
  <c r="F43" i="14"/>
  <c r="P188" i="14"/>
  <c r="R188" i="14" s="1"/>
  <c r="P189" i="14"/>
  <c r="P190" i="14"/>
  <c r="R190" i="14" s="1"/>
  <c r="T190" i="14" s="1"/>
  <c r="L192" i="14"/>
  <c r="F63" i="10"/>
  <c r="L8" i="11"/>
  <c r="L14" i="11" s="1"/>
  <c r="N9" i="13"/>
  <c r="N10" i="13"/>
  <c r="N17" i="13" s="1"/>
  <c r="P30" i="13"/>
  <c r="P22" i="13" s="1"/>
  <c r="P27" i="13"/>
  <c r="P19" i="13" s="1"/>
  <c r="Y190" i="14"/>
  <c r="P193" i="14"/>
  <c r="L32" i="12"/>
  <c r="T30" i="12" s="1"/>
  <c r="AA32" i="14"/>
  <c r="P165" i="14"/>
  <c r="L167" i="14"/>
  <c r="AA166" i="14"/>
  <c r="AC166" i="14" s="1"/>
  <c r="P163" i="14"/>
  <c r="J94" i="11"/>
  <c r="AA32" i="12"/>
  <c r="AC32" i="12" s="1"/>
  <c r="N31" i="13"/>
  <c r="R31" i="13" s="1"/>
  <c r="P25" i="8"/>
  <c r="P19" i="8" s="1"/>
  <c r="Z120" i="14"/>
  <c r="L23" i="8"/>
  <c r="L17" i="8" s="1"/>
  <c r="Y34" i="12"/>
  <c r="P19" i="14"/>
  <c r="N27" i="14"/>
  <c r="L31" i="14"/>
  <c r="L12" i="14" s="1"/>
  <c r="L34" i="14"/>
  <c r="L8" i="14" s="1"/>
  <c r="L163" i="14"/>
  <c r="Y164" i="14"/>
  <c r="R11" i="6"/>
  <c r="T11" i="6" s="1"/>
  <c r="R10" i="6"/>
  <c r="T10" i="6" s="1"/>
  <c r="N13" i="7"/>
  <c r="P10" i="7"/>
  <c r="R10" i="7" s="1"/>
  <c r="L10" i="7"/>
  <c r="AA11" i="6"/>
  <c r="AC11" i="6" s="1"/>
  <c r="N12" i="6"/>
  <c r="P9" i="6"/>
  <c r="R9" i="6" s="1"/>
  <c r="N12" i="7"/>
  <c r="L11" i="7"/>
  <c r="Y12" i="7"/>
  <c r="L12" i="7"/>
  <c r="P12" i="7"/>
  <c r="AA11" i="7"/>
  <c r="AC11" i="7" s="1"/>
  <c r="N11" i="7"/>
  <c r="P9" i="7"/>
  <c r="R9" i="7" s="1"/>
  <c r="AA9" i="7"/>
  <c r="AC9" i="7" s="1"/>
  <c r="L10" i="6"/>
  <c r="L12" i="6"/>
  <c r="AA10" i="7"/>
  <c r="AC10" i="7" s="1"/>
  <c r="P11" i="7"/>
  <c r="L13" i="7"/>
  <c r="AA19" i="8"/>
  <c r="AC8" i="8"/>
  <c r="AA14" i="8"/>
  <c r="AC14" i="8" s="1"/>
  <c r="AA17" i="8"/>
  <c r="P12" i="6"/>
  <c r="AA12" i="6"/>
  <c r="AC12" i="6" s="1"/>
  <c r="Y11" i="6"/>
  <c r="L11" i="6"/>
  <c r="L9" i="8"/>
  <c r="L15" i="8" s="1"/>
  <c r="N10" i="8"/>
  <c r="AJ10" i="8"/>
  <c r="AH14" i="8"/>
  <c r="AJ14" i="8" s="1"/>
  <c r="N23" i="8"/>
  <c r="P24" i="8"/>
  <c r="P18" i="8" s="1"/>
  <c r="AA14" i="9"/>
  <c r="AC14" i="9" s="1"/>
  <c r="AC9" i="9"/>
  <c r="AC25" i="9"/>
  <c r="AA26" i="9"/>
  <c r="Y25" i="9"/>
  <c r="Y18" i="9" s="1"/>
  <c r="L25" i="9"/>
  <c r="L18" i="9" s="1"/>
  <c r="L26" i="9"/>
  <c r="L19" i="9" s="1"/>
  <c r="L10" i="9"/>
  <c r="L15" i="9" s="1"/>
  <c r="P8" i="9"/>
  <c r="P13" i="9" s="1"/>
  <c r="N8" i="9"/>
  <c r="P23" i="9"/>
  <c r="P16" i="9" s="1"/>
  <c r="N23" i="9"/>
  <c r="P24" i="9"/>
  <c r="P17" i="9" s="1"/>
  <c r="Z45" i="9"/>
  <c r="F55" i="9"/>
  <c r="N17" i="10"/>
  <c r="AA13" i="7"/>
  <c r="AC13" i="7" s="1"/>
  <c r="N8" i="8"/>
  <c r="P9" i="8"/>
  <c r="P15" i="8" s="1"/>
  <c r="L24" i="8"/>
  <c r="L18" i="8" s="1"/>
  <c r="Y24" i="8"/>
  <c r="Y18" i="8" s="1"/>
  <c r="N25" i="8"/>
  <c r="AJ25" i="8"/>
  <c r="T6" i="9"/>
  <c r="AH13" i="9"/>
  <c r="AJ13" i="9" s="1"/>
  <c r="AJ8" i="9"/>
  <c r="L23" i="9"/>
  <c r="Y23" i="9"/>
  <c r="Y16" i="9" s="1"/>
  <c r="L24" i="9"/>
  <c r="L17" i="9" s="1"/>
  <c r="AJ24" i="9"/>
  <c r="N26" i="9"/>
  <c r="L10" i="8"/>
  <c r="L16" i="8" s="1"/>
  <c r="N24" i="8"/>
  <c r="AA24" i="8"/>
  <c r="AH16" i="9"/>
  <c r="AJ16" i="9" s="1"/>
  <c r="R24" i="9"/>
  <c r="T24" i="9" s="1"/>
  <c r="AH16" i="10"/>
  <c r="AJ16" i="10" s="1"/>
  <c r="AC9" i="10"/>
  <c r="AA15" i="10"/>
  <c r="AC15" i="10" s="1"/>
  <c r="AC27" i="10"/>
  <c r="AA20" i="10"/>
  <c r="AC20" i="10" s="1"/>
  <c r="N15" i="10"/>
  <c r="L9" i="10"/>
  <c r="L15" i="10" s="1"/>
  <c r="Y9" i="10"/>
  <c r="Y15" i="10" s="1"/>
  <c r="N10" i="10"/>
  <c r="AA10" i="10"/>
  <c r="AC10" i="10" s="1"/>
  <c r="P11" i="10"/>
  <c r="P17" i="10" s="1"/>
  <c r="AA16" i="10"/>
  <c r="AC16" i="10" s="1"/>
  <c r="AA17" i="10"/>
  <c r="AC17" i="10" s="1"/>
  <c r="N25" i="10"/>
  <c r="AJ25" i="10"/>
  <c r="L28" i="10"/>
  <c r="L21" i="10" s="1"/>
  <c r="Z52" i="10"/>
  <c r="P7" i="11"/>
  <c r="R8" i="11"/>
  <c r="L9" i="11"/>
  <c r="L15" i="11" s="1"/>
  <c r="N27" i="11"/>
  <c r="N28" i="11"/>
  <c r="L32" i="11"/>
  <c r="Y32" i="11"/>
  <c r="P9" i="11"/>
  <c r="R9" i="11" s="1"/>
  <c r="T9" i="11" s="1"/>
  <c r="AA34" i="11"/>
  <c r="AC34" i="11" s="1"/>
  <c r="N34" i="11"/>
  <c r="Y33" i="11"/>
  <c r="L33" i="11"/>
  <c r="L20" i="11" s="1"/>
  <c r="AC56" i="11"/>
  <c r="AJ57" i="11"/>
  <c r="L8" i="10"/>
  <c r="L27" i="10"/>
  <c r="L20" i="10" s="1"/>
  <c r="Y27" i="10"/>
  <c r="Y20" i="10" s="1"/>
  <c r="N28" i="10"/>
  <c r="AA28" i="10"/>
  <c r="F57" i="10"/>
  <c r="T5" i="11"/>
  <c r="R7" i="11"/>
  <c r="T7" i="11" s="1"/>
  <c r="P28" i="11"/>
  <c r="AA28" i="11"/>
  <c r="AC28" i="11" s="1"/>
  <c r="N33" i="11"/>
  <c r="L71" i="11"/>
  <c r="L73" i="11"/>
  <c r="L67" i="11" s="1"/>
  <c r="P73" i="11"/>
  <c r="P67" i="11" s="1"/>
  <c r="P72" i="11"/>
  <c r="P66" i="11" s="1"/>
  <c r="N73" i="11"/>
  <c r="AA72" i="11"/>
  <c r="N72" i="11"/>
  <c r="L18" i="10"/>
  <c r="N19" i="10"/>
  <c r="N27" i="10"/>
  <c r="F43" i="11"/>
  <c r="F41" i="11"/>
  <c r="F39" i="11"/>
  <c r="L28" i="11"/>
  <c r="L18" i="11" s="1"/>
  <c r="P26" i="11"/>
  <c r="N26" i="11"/>
  <c r="T54" i="11"/>
  <c r="AA64" i="11"/>
  <c r="AC64" i="11" s="1"/>
  <c r="P71" i="11"/>
  <c r="P65" i="11" s="1"/>
  <c r="AA71" i="11"/>
  <c r="N71" i="11"/>
  <c r="F88" i="11"/>
  <c r="F83" i="11"/>
  <c r="F91" i="11" s="1"/>
  <c r="F92" i="11" s="1"/>
  <c r="F93" i="11" s="1"/>
  <c r="F94" i="11" s="1"/>
  <c r="F78" i="11"/>
  <c r="I70" i="11"/>
  <c r="L34" i="11"/>
  <c r="L21" i="11" s="1"/>
  <c r="P32" i="11"/>
  <c r="AJ71" i="11"/>
  <c r="AH65" i="11"/>
  <c r="AJ65" i="11" s="1"/>
  <c r="F47" i="11"/>
  <c r="F48" i="11"/>
  <c r="F49" i="11"/>
  <c r="P57" i="11"/>
  <c r="P63" i="11" s="1"/>
  <c r="Z94" i="11"/>
  <c r="N7" i="12"/>
  <c r="AA7" i="12"/>
  <c r="AC7" i="12" s="1"/>
  <c r="P8" i="12"/>
  <c r="L27" i="12"/>
  <c r="L17" i="12" s="1"/>
  <c r="Y27" i="12"/>
  <c r="N28" i="12"/>
  <c r="N33" i="12"/>
  <c r="AA33" i="12"/>
  <c r="AC33" i="12" s="1"/>
  <c r="P34" i="12"/>
  <c r="R34" i="12" s="1"/>
  <c r="J69" i="12"/>
  <c r="J70" i="12"/>
  <c r="J71" i="12"/>
  <c r="AH71" i="12"/>
  <c r="AH72" i="12"/>
  <c r="AC9" i="13"/>
  <c r="R10" i="13"/>
  <c r="T10" i="13" s="1"/>
  <c r="L15" i="13"/>
  <c r="N21" i="13"/>
  <c r="F100" i="11"/>
  <c r="L9" i="12"/>
  <c r="N27" i="12"/>
  <c r="AA27" i="12"/>
  <c r="AC27" i="12" s="1"/>
  <c r="N32" i="12"/>
  <c r="R17" i="13"/>
  <c r="F60" i="13"/>
  <c r="F43" i="13"/>
  <c r="F42" i="13"/>
  <c r="F41" i="13"/>
  <c r="F40" i="13"/>
  <c r="F39" i="13"/>
  <c r="F62" i="13" s="1"/>
  <c r="F63" i="13" s="1"/>
  <c r="F64" i="13" s="1"/>
  <c r="F65" i="13" s="1"/>
  <c r="F38" i="13"/>
  <c r="F37" i="13"/>
  <c r="F36" i="13"/>
  <c r="F35" i="13"/>
  <c r="R19" i="14"/>
  <c r="F47" i="12"/>
  <c r="F48" i="12"/>
  <c r="L61" i="12"/>
  <c r="L63" i="12"/>
  <c r="R9" i="13"/>
  <c r="T9" i="13" s="1"/>
  <c r="Z71" i="12"/>
  <c r="R8" i="13"/>
  <c r="N15" i="13"/>
  <c r="N16" i="13"/>
  <c r="AJ28" i="13"/>
  <c r="AH20" i="13"/>
  <c r="AJ20" i="13" s="1"/>
  <c r="AC29" i="13"/>
  <c r="AA21" i="13"/>
  <c r="AC21" i="13" s="1"/>
  <c r="AA27" i="13"/>
  <c r="P28" i="13"/>
  <c r="P20" i="13" s="1"/>
  <c r="L30" i="13"/>
  <c r="L22" i="13" s="1"/>
  <c r="Y30" i="13"/>
  <c r="Y22" i="13" s="1"/>
  <c r="AA31" i="13"/>
  <c r="F75" i="13"/>
  <c r="L20" i="14"/>
  <c r="L6" i="14" s="1"/>
  <c r="L21" i="14"/>
  <c r="L9" i="14" s="1"/>
  <c r="Y21" i="14"/>
  <c r="AC21" i="14" s="1"/>
  <c r="L26" i="14"/>
  <c r="L14" i="14" s="1"/>
  <c r="L29" i="13"/>
  <c r="L21" i="13" s="1"/>
  <c r="Y29" i="13"/>
  <c r="Y21" i="13" s="1"/>
  <c r="P20" i="14"/>
  <c r="P34" i="14"/>
  <c r="L19" i="14"/>
  <c r="R166" i="14"/>
  <c r="F38" i="14"/>
  <c r="P21" i="14"/>
  <c r="R21" i="14" s="1"/>
  <c r="T21" i="14" s="1"/>
  <c r="AA20" i="14"/>
  <c r="AC20" i="14" s="1"/>
  <c r="N20" i="14"/>
  <c r="P27" i="14"/>
  <c r="R27" i="14" s="1"/>
  <c r="AA26" i="14"/>
  <c r="AC26" i="14" s="1"/>
  <c r="N26" i="14"/>
  <c r="Y27" i="14"/>
  <c r="AC27" i="14" s="1"/>
  <c r="L27" i="14"/>
  <c r="L10" i="14" s="1"/>
  <c r="P26" i="14"/>
  <c r="N34" i="14"/>
  <c r="L33" i="14"/>
  <c r="L11" i="14" s="1"/>
  <c r="P33" i="14"/>
  <c r="AA33" i="14"/>
  <c r="F42" i="14"/>
  <c r="L31" i="13"/>
  <c r="L23" i="13" s="1"/>
  <c r="T19" i="14"/>
  <c r="AJ20" i="14"/>
  <c r="AJ25" i="14"/>
  <c r="AJ33" i="14"/>
  <c r="N25" i="14"/>
  <c r="AA25" i="14"/>
  <c r="AC25" i="14" s="1"/>
  <c r="L32" i="14"/>
  <c r="L15" i="14" s="1"/>
  <c r="Y32" i="14"/>
  <c r="AC32" i="14" s="1"/>
  <c r="N33" i="14"/>
  <c r="N163" i="14"/>
  <c r="P164" i="14"/>
  <c r="R165" i="14"/>
  <c r="L166" i="14"/>
  <c r="Y166" i="14"/>
  <c r="T166" i="14" s="1"/>
  <c r="AA167" i="14"/>
  <c r="AC167" i="14" s="1"/>
  <c r="R189" i="14"/>
  <c r="T189" i="14" s="1"/>
  <c r="R193" i="14"/>
  <c r="T193" i="14" s="1"/>
  <c r="N32" i="14"/>
  <c r="J119" i="14"/>
  <c r="L165" i="14"/>
  <c r="Y165" i="14"/>
  <c r="P167" i="14"/>
  <c r="P31" i="14"/>
  <c r="F45" i="5"/>
  <c r="AC14" i="5"/>
  <c r="AL14" i="5"/>
  <c r="AL15" i="5"/>
  <c r="AA15" i="5"/>
  <c r="AL11" i="5"/>
  <c r="AL13" i="5"/>
  <c r="AL12" i="5"/>
  <c r="AA14" i="5"/>
  <c r="AC11" i="5"/>
  <c r="P15" i="5"/>
  <c r="L63" i="5"/>
  <c r="AB63" i="5"/>
  <c r="R15" i="5"/>
  <c r="AB64" i="5"/>
  <c r="N12" i="5"/>
  <c r="P13" i="5"/>
  <c r="AA12" i="5"/>
  <c r="AC13" i="5"/>
  <c r="R14" i="5"/>
  <c r="R11" i="5"/>
  <c r="AC12" i="5"/>
  <c r="AE12" i="5" s="1"/>
  <c r="L64" i="5"/>
  <c r="N11" i="5"/>
  <c r="AA11" i="5"/>
  <c r="P12" i="5"/>
  <c r="R13" i="5"/>
  <c r="N15" i="5"/>
  <c r="P11" i="5"/>
  <c r="R12" i="5"/>
  <c r="N14" i="5"/>
  <c r="AC15" i="5"/>
  <c r="AE15" i="5" s="1"/>
  <c r="N13" i="5"/>
  <c r="AA13" i="5"/>
  <c r="P14" i="5"/>
  <c r="T165" i="14" l="1"/>
  <c r="R30" i="13"/>
  <c r="T9" i="6"/>
  <c r="R31" i="14"/>
  <c r="T31" i="14" s="1"/>
  <c r="R164" i="14"/>
  <c r="T164" i="14" s="1"/>
  <c r="T191" i="14"/>
  <c r="R28" i="13"/>
  <c r="AC8" i="13"/>
  <c r="R29" i="13"/>
  <c r="T8" i="11"/>
  <c r="AC26" i="10"/>
  <c r="R25" i="9"/>
  <c r="T25" i="9" s="1"/>
  <c r="R10" i="9"/>
  <c r="T10" i="9" s="1"/>
  <c r="R9" i="9"/>
  <c r="T9" i="9" s="1"/>
  <c r="AC25" i="8"/>
  <c r="R192" i="14"/>
  <c r="T192" i="14" s="1"/>
  <c r="R32" i="11"/>
  <c r="T32" i="11" s="1"/>
  <c r="R167" i="14"/>
  <c r="AC33" i="14"/>
  <c r="R20" i="13"/>
  <c r="T20" i="13" s="1"/>
  <c r="T8" i="13"/>
  <c r="T34" i="12"/>
  <c r="R8" i="12"/>
  <c r="T8" i="12" s="1"/>
  <c r="R17" i="9"/>
  <c r="T17" i="9" s="1"/>
  <c r="T31" i="13"/>
  <c r="T188" i="14"/>
  <c r="AC19" i="14"/>
  <c r="AC19" i="8"/>
  <c r="AC17" i="8"/>
  <c r="AC23" i="8"/>
  <c r="AA15" i="8"/>
  <c r="AC15" i="8" s="1"/>
  <c r="U190" i="14"/>
  <c r="V190" i="14" s="1"/>
  <c r="X190" i="14" s="1"/>
  <c r="U191" i="14"/>
  <c r="V191" i="14" s="1"/>
  <c r="X191" i="14" s="1"/>
  <c r="U189" i="14"/>
  <c r="V189" i="14" s="1"/>
  <c r="X189" i="14" s="1"/>
  <c r="U192" i="14"/>
  <c r="V192" i="14" s="1"/>
  <c r="X192" i="14" s="1"/>
  <c r="U188" i="14"/>
  <c r="V188" i="14" s="1"/>
  <c r="X188" i="14" s="1"/>
  <c r="AM189" i="14" s="1"/>
  <c r="U193" i="14"/>
  <c r="V193" i="14" s="1"/>
  <c r="X193" i="14" s="1"/>
  <c r="R18" i="13"/>
  <c r="T22" i="13"/>
  <c r="T10" i="7"/>
  <c r="N19" i="13"/>
  <c r="R19" i="13" s="1"/>
  <c r="R27" i="13"/>
  <c r="N23" i="13"/>
  <c r="T24" i="11"/>
  <c r="T6" i="13"/>
  <c r="R26" i="10"/>
  <c r="T26" i="10" s="1"/>
  <c r="R56" i="11"/>
  <c r="T56" i="11" s="1"/>
  <c r="T12" i="8"/>
  <c r="T7" i="6"/>
  <c r="T7" i="7"/>
  <c r="T29" i="13"/>
  <c r="T167" i="14"/>
  <c r="R8" i="10"/>
  <c r="R14" i="10" s="1"/>
  <c r="T14" i="10" s="1"/>
  <c r="R58" i="11"/>
  <c r="T58" i="11" s="1"/>
  <c r="T27" i="14"/>
  <c r="R63" i="11"/>
  <c r="L19" i="12"/>
  <c r="N14" i="10"/>
  <c r="T9" i="7"/>
  <c r="U13" i="7" s="1"/>
  <c r="V13" i="7" s="1"/>
  <c r="X13" i="7" s="1"/>
  <c r="AC73" i="11"/>
  <c r="AA67" i="11"/>
  <c r="AC67" i="11" s="1"/>
  <c r="AA17" i="13"/>
  <c r="AC17" i="13" s="1"/>
  <c r="AC10" i="13"/>
  <c r="AC57" i="11"/>
  <c r="AA63" i="11"/>
  <c r="AC63" i="11" s="1"/>
  <c r="AC11" i="13"/>
  <c r="AA18" i="13"/>
  <c r="AC18" i="13" s="1"/>
  <c r="T60" i="11"/>
  <c r="AA16" i="8"/>
  <c r="AC16" i="8" s="1"/>
  <c r="AC10" i="8"/>
  <c r="U12" i="7"/>
  <c r="V12" i="7" s="1"/>
  <c r="X12" i="7" s="1"/>
  <c r="U12" i="6"/>
  <c r="V12" i="6" s="1"/>
  <c r="X12" i="6" s="1"/>
  <c r="U9" i="6"/>
  <c r="V9" i="6" s="1"/>
  <c r="X9" i="6" s="1"/>
  <c r="U11" i="6"/>
  <c r="V11" i="6" s="1"/>
  <c r="X11" i="6" s="1"/>
  <c r="U10" i="6"/>
  <c r="V10" i="6" s="1"/>
  <c r="X10" i="6" s="1"/>
  <c r="U26" i="12"/>
  <c r="U27" i="12"/>
  <c r="U28" i="12"/>
  <c r="U10" i="13"/>
  <c r="V10" i="13" s="1"/>
  <c r="X10" i="13" s="1"/>
  <c r="U11" i="13"/>
  <c r="V11" i="13" s="1"/>
  <c r="X11" i="13" s="1"/>
  <c r="U8" i="13"/>
  <c r="V8" i="13" s="1"/>
  <c r="X8" i="13" s="1"/>
  <c r="U9" i="13"/>
  <c r="V9" i="13" s="1"/>
  <c r="X9" i="13" s="1"/>
  <c r="U34" i="11"/>
  <c r="U33" i="11"/>
  <c r="U32" i="11"/>
  <c r="U7" i="11"/>
  <c r="U8" i="11"/>
  <c r="U9" i="11"/>
  <c r="AM193" i="14"/>
  <c r="AM190" i="14"/>
  <c r="AM188" i="14"/>
  <c r="R15" i="13"/>
  <c r="T15" i="13" s="1"/>
  <c r="L15" i="12"/>
  <c r="T11" i="12" s="1"/>
  <c r="T5" i="12"/>
  <c r="R33" i="12"/>
  <c r="T33" i="12" s="1"/>
  <c r="R7" i="12"/>
  <c r="T7" i="12" s="1"/>
  <c r="F89" i="11"/>
  <c r="F82" i="11"/>
  <c r="F77" i="11"/>
  <c r="R26" i="11"/>
  <c r="T26" i="11" s="1"/>
  <c r="R57" i="11"/>
  <c r="T57" i="11" s="1"/>
  <c r="R28" i="10"/>
  <c r="T28" i="10" s="1"/>
  <c r="N21" i="10"/>
  <c r="T6" i="10"/>
  <c r="L14" i="10"/>
  <c r="T13" i="10" s="1"/>
  <c r="R62" i="11"/>
  <c r="T62" i="11" s="1"/>
  <c r="R34" i="11"/>
  <c r="T34" i="11" s="1"/>
  <c r="T30" i="11"/>
  <c r="L19" i="11"/>
  <c r="T11" i="11" s="1"/>
  <c r="T9" i="10"/>
  <c r="AA18" i="8"/>
  <c r="AC18" i="8" s="1"/>
  <c r="AC24" i="8"/>
  <c r="R25" i="8"/>
  <c r="T25" i="8" s="1"/>
  <c r="N19" i="8"/>
  <c r="N14" i="8"/>
  <c r="R8" i="8"/>
  <c r="T8" i="8" s="1"/>
  <c r="R11" i="10"/>
  <c r="R23" i="9"/>
  <c r="T23" i="9" s="1"/>
  <c r="N16" i="9"/>
  <c r="AA19" i="9"/>
  <c r="AC19" i="9" s="1"/>
  <c r="AC26" i="9"/>
  <c r="R15" i="9"/>
  <c r="T15" i="9" s="1"/>
  <c r="R11" i="7"/>
  <c r="T11" i="7" s="1"/>
  <c r="R12" i="6"/>
  <c r="T12" i="6" s="1"/>
  <c r="R34" i="14"/>
  <c r="T34" i="14" s="1"/>
  <c r="T17" i="14"/>
  <c r="L13" i="14"/>
  <c r="AC31" i="13"/>
  <c r="AA23" i="13"/>
  <c r="AC23" i="13" s="1"/>
  <c r="AC27" i="13"/>
  <c r="AA19" i="13"/>
  <c r="T28" i="13"/>
  <c r="R32" i="12"/>
  <c r="T32" i="12" s="1"/>
  <c r="T27" i="13"/>
  <c r="R28" i="12"/>
  <c r="T28" i="12" s="1"/>
  <c r="T24" i="12"/>
  <c r="N66" i="11"/>
  <c r="R72" i="11"/>
  <c r="T72" i="11" s="1"/>
  <c r="T33" i="11"/>
  <c r="R33" i="11"/>
  <c r="U57" i="11"/>
  <c r="V57" i="11" s="1"/>
  <c r="X57" i="11" s="1"/>
  <c r="U56" i="11"/>
  <c r="V56" i="11" s="1"/>
  <c r="X56" i="11" s="1"/>
  <c r="U58" i="11"/>
  <c r="V58" i="11" s="1"/>
  <c r="X58" i="11" s="1"/>
  <c r="R28" i="11"/>
  <c r="T28" i="11" s="1"/>
  <c r="T15" i="10"/>
  <c r="U17" i="10" s="1"/>
  <c r="V17" i="10" s="1"/>
  <c r="X17" i="10" s="1"/>
  <c r="R24" i="8"/>
  <c r="T24" i="8" s="1"/>
  <c r="N18" i="8"/>
  <c r="T23" i="10"/>
  <c r="R14" i="9"/>
  <c r="T14" i="9" s="1"/>
  <c r="R23" i="8"/>
  <c r="T23" i="8" s="1"/>
  <c r="N17" i="8"/>
  <c r="T6" i="8"/>
  <c r="R9" i="8"/>
  <c r="T9" i="8" s="1"/>
  <c r="R13" i="7"/>
  <c r="T13" i="7"/>
  <c r="R32" i="14"/>
  <c r="T32" i="14" s="1"/>
  <c r="R163" i="14"/>
  <c r="T163" i="14" s="1"/>
  <c r="R20" i="14"/>
  <c r="T20" i="14" s="1"/>
  <c r="T23" i="14"/>
  <c r="R16" i="13"/>
  <c r="T16" i="13" s="1"/>
  <c r="T25" i="13"/>
  <c r="T59" i="12"/>
  <c r="R23" i="13"/>
  <c r="R21" i="13"/>
  <c r="T21" i="13" s="1"/>
  <c r="N65" i="11"/>
  <c r="R71" i="11"/>
  <c r="T71" i="11" s="1"/>
  <c r="R64" i="11"/>
  <c r="T64" i="11" s="1"/>
  <c r="N20" i="10"/>
  <c r="R27" i="10"/>
  <c r="T27" i="10" s="1"/>
  <c r="AC72" i="11"/>
  <c r="AA66" i="11"/>
  <c r="AC66" i="11" s="1"/>
  <c r="R27" i="11"/>
  <c r="T27" i="11" s="1"/>
  <c r="T25" i="10"/>
  <c r="R25" i="10"/>
  <c r="N18" i="10"/>
  <c r="R18" i="9"/>
  <c r="T18" i="9" s="1"/>
  <c r="Z44" i="9"/>
  <c r="J43" i="9"/>
  <c r="N13" i="9"/>
  <c r="R8" i="9"/>
  <c r="T8" i="9" s="1"/>
  <c r="N16" i="8"/>
  <c r="R10" i="8"/>
  <c r="T10" i="8" s="1"/>
  <c r="R12" i="7"/>
  <c r="T12" i="7" s="1"/>
  <c r="R33" i="14"/>
  <c r="T33" i="14" s="1"/>
  <c r="R25" i="14"/>
  <c r="T25" i="14" s="1"/>
  <c r="T29" i="14"/>
  <c r="R26" i="14"/>
  <c r="T26" i="14" s="1"/>
  <c r="T5" i="14"/>
  <c r="T30" i="13"/>
  <c r="R27" i="12"/>
  <c r="T27" i="12" s="1"/>
  <c r="AC71" i="11"/>
  <c r="AA65" i="11"/>
  <c r="AC65" i="11" s="1"/>
  <c r="J91" i="11"/>
  <c r="Z92" i="11"/>
  <c r="R19" i="10"/>
  <c r="T19" i="10" s="1"/>
  <c r="T73" i="11"/>
  <c r="R73" i="11"/>
  <c r="N67" i="11"/>
  <c r="T69" i="11"/>
  <c r="L65" i="11"/>
  <c r="AC28" i="10"/>
  <c r="AA21" i="10"/>
  <c r="AC21" i="10" s="1"/>
  <c r="Z65" i="12"/>
  <c r="C64" i="12" s="1"/>
  <c r="J58" i="12"/>
  <c r="R10" i="10"/>
  <c r="R16" i="10" s="1"/>
  <c r="N16" i="10"/>
  <c r="N19" i="9"/>
  <c r="R26" i="9"/>
  <c r="T26" i="9" s="1"/>
  <c r="T21" i="9"/>
  <c r="L16" i="9"/>
  <c r="T12" i="9" s="1"/>
  <c r="R15" i="8"/>
  <c r="T21" i="8"/>
  <c r="AE14" i="5"/>
  <c r="T15" i="5"/>
  <c r="V15" i="5" s="1"/>
  <c r="AE13" i="5"/>
  <c r="T13" i="5"/>
  <c r="V13" i="5" s="1"/>
  <c r="AE11" i="5"/>
  <c r="V9" i="5"/>
  <c r="T14" i="5"/>
  <c r="V14" i="5" s="1"/>
  <c r="T11" i="5"/>
  <c r="V11" i="5" s="1"/>
  <c r="T12" i="5"/>
  <c r="V12" i="5" s="1"/>
  <c r="AJ104" i="4"/>
  <c r="AB104" i="4"/>
  <c r="AA104" i="4"/>
  <c r="T104" i="4"/>
  <c r="L104" i="4"/>
  <c r="K104" i="4"/>
  <c r="H104" i="4"/>
  <c r="G104" i="4"/>
  <c r="AJ103" i="4"/>
  <c r="AB103" i="4"/>
  <c r="AA103" i="4"/>
  <c r="T103" i="4"/>
  <c r="L103" i="4"/>
  <c r="K103" i="4"/>
  <c r="H103" i="4"/>
  <c r="G103" i="4"/>
  <c r="AJ102" i="4"/>
  <c r="AB102" i="4"/>
  <c r="AA102" i="4"/>
  <c r="T102" i="4"/>
  <c r="L102" i="4"/>
  <c r="K102" i="4"/>
  <c r="H102" i="4"/>
  <c r="G102" i="4"/>
  <c r="AJ101" i="4"/>
  <c r="AB101" i="4"/>
  <c r="AA101" i="4"/>
  <c r="T101" i="4"/>
  <c r="L101" i="4"/>
  <c r="K101" i="4"/>
  <c r="H101" i="4"/>
  <c r="G101" i="4"/>
  <c r="AJ100" i="4"/>
  <c r="AB100" i="4"/>
  <c r="AA100" i="4"/>
  <c r="AC83" i="4" s="1"/>
  <c r="AE83" i="4" s="1"/>
  <c r="T100" i="4"/>
  <c r="L100" i="4"/>
  <c r="K100" i="4"/>
  <c r="H100" i="4"/>
  <c r="G100" i="4"/>
  <c r="AJ99" i="4"/>
  <c r="AB99" i="4"/>
  <c r="AA99" i="4"/>
  <c r="T99" i="4"/>
  <c r="L99" i="4"/>
  <c r="K99" i="4"/>
  <c r="H99" i="4"/>
  <c r="G99" i="4"/>
  <c r="AJ98" i="4"/>
  <c r="AB98" i="4"/>
  <c r="AA98" i="4"/>
  <c r="AA81" i="4" s="1"/>
  <c r="T98" i="4"/>
  <c r="L98" i="4"/>
  <c r="K98" i="4"/>
  <c r="H98" i="4"/>
  <c r="G98" i="4"/>
  <c r="AJ97" i="4"/>
  <c r="AB97" i="4"/>
  <c r="AA97" i="4"/>
  <c r="T97" i="4"/>
  <c r="L97" i="4"/>
  <c r="K97" i="4"/>
  <c r="H97" i="4"/>
  <c r="G97" i="4"/>
  <c r="AJ96" i="4"/>
  <c r="AB96" i="4"/>
  <c r="AA96" i="4"/>
  <c r="T96" i="4"/>
  <c r="L96" i="4"/>
  <c r="K96" i="4"/>
  <c r="H96" i="4"/>
  <c r="G96" i="4"/>
  <c r="AJ95" i="4"/>
  <c r="AB95" i="4"/>
  <c r="AA95" i="4"/>
  <c r="AA82" i="4" s="1"/>
  <c r="T95" i="4"/>
  <c r="L95" i="4"/>
  <c r="K95" i="4"/>
  <c r="H95" i="4"/>
  <c r="G95" i="4"/>
  <c r="AJ94" i="4"/>
  <c r="AB94" i="4"/>
  <c r="AA94" i="4"/>
  <c r="T94" i="4"/>
  <c r="L94" i="4"/>
  <c r="K94" i="4"/>
  <c r="H94" i="4"/>
  <c r="G94" i="4"/>
  <c r="AJ93" i="4"/>
  <c r="AB93" i="4"/>
  <c r="AA93" i="4"/>
  <c r="T93" i="4"/>
  <c r="L93" i="4"/>
  <c r="K93" i="4"/>
  <c r="H93" i="4"/>
  <c r="G93" i="4"/>
  <c r="AJ92" i="4"/>
  <c r="AB92" i="4"/>
  <c r="AA92" i="4"/>
  <c r="AC82" i="4" s="1"/>
  <c r="AE82" i="4" s="1"/>
  <c r="T92" i="4"/>
  <c r="L92" i="4"/>
  <c r="K92" i="4"/>
  <c r="H92" i="4"/>
  <c r="G92" i="4"/>
  <c r="AJ91" i="4"/>
  <c r="AB91" i="4"/>
  <c r="AA91" i="4"/>
  <c r="P84" i="4" s="1"/>
  <c r="T91" i="4"/>
  <c r="L91" i="4"/>
  <c r="K91" i="4"/>
  <c r="H91" i="4"/>
  <c r="G91" i="4"/>
  <c r="AJ90" i="4"/>
  <c r="AB90" i="4"/>
  <c r="AA90" i="4"/>
  <c r="R85" i="4" s="1"/>
  <c r="T90" i="4"/>
  <c r="L90" i="4"/>
  <c r="K90" i="4"/>
  <c r="H90" i="4"/>
  <c r="G90" i="4"/>
  <c r="AJ85" i="4"/>
  <c r="AL85" i="4" s="1"/>
  <c r="AH85" i="4"/>
  <c r="AA85" i="4"/>
  <c r="AJ84" i="4"/>
  <c r="AL84" i="4" s="1"/>
  <c r="AH84" i="4"/>
  <c r="AC84" i="4"/>
  <c r="AE84" i="4" s="1"/>
  <c r="AJ83" i="4"/>
  <c r="AL83" i="4" s="1"/>
  <c r="AH83" i="4"/>
  <c r="N83" i="4"/>
  <c r="AJ82" i="4"/>
  <c r="AL82" i="4" s="1"/>
  <c r="AH82" i="4"/>
  <c r="AJ81" i="4"/>
  <c r="AL81" i="4" s="1"/>
  <c r="AH81" i="4"/>
  <c r="N81" i="4"/>
  <c r="AJ80" i="4"/>
  <c r="AL80" i="4" s="1"/>
  <c r="AH80" i="4"/>
  <c r="AA80" i="4"/>
  <c r="P80" i="4"/>
  <c r="AJ71" i="4"/>
  <c r="AB71" i="4"/>
  <c r="AA71" i="4"/>
  <c r="T71" i="4"/>
  <c r="L71" i="4"/>
  <c r="K71" i="4"/>
  <c r="H71" i="4"/>
  <c r="G71" i="4"/>
  <c r="AJ70" i="4"/>
  <c r="AB70" i="4"/>
  <c r="AA70" i="4"/>
  <c r="T70" i="4"/>
  <c r="L70" i="4"/>
  <c r="K70" i="4"/>
  <c r="H70" i="4"/>
  <c r="G70" i="4"/>
  <c r="AJ69" i="4"/>
  <c r="AB69" i="4"/>
  <c r="AA69" i="4"/>
  <c r="T69" i="4"/>
  <c r="L69" i="4"/>
  <c r="K69" i="4"/>
  <c r="H69" i="4"/>
  <c r="G69" i="4"/>
  <c r="AJ68" i="4"/>
  <c r="AB68" i="4"/>
  <c r="AA68" i="4"/>
  <c r="T68" i="4"/>
  <c r="N54" i="4" s="1"/>
  <c r="L68" i="4"/>
  <c r="K68" i="4"/>
  <c r="H68" i="4"/>
  <c r="G68" i="4"/>
  <c r="AJ67" i="4"/>
  <c r="AB67" i="4"/>
  <c r="AA67" i="4"/>
  <c r="T67" i="4"/>
  <c r="L67" i="4"/>
  <c r="K67" i="4"/>
  <c r="H67" i="4"/>
  <c r="G67" i="4"/>
  <c r="AJ66" i="4"/>
  <c r="AB66" i="4"/>
  <c r="AA66" i="4"/>
  <c r="T66" i="4"/>
  <c r="L66" i="4"/>
  <c r="K66" i="4"/>
  <c r="H66" i="4"/>
  <c r="G66" i="4"/>
  <c r="AJ65" i="4"/>
  <c r="AB65" i="4"/>
  <c r="AA65" i="4"/>
  <c r="T65" i="4"/>
  <c r="L65" i="4"/>
  <c r="K65" i="4"/>
  <c r="H65" i="4"/>
  <c r="G65" i="4"/>
  <c r="AJ64" i="4"/>
  <c r="AB64" i="4"/>
  <c r="AA64" i="4"/>
  <c r="T64" i="4"/>
  <c r="L64" i="4"/>
  <c r="K64" i="4"/>
  <c r="H64" i="4"/>
  <c r="G64" i="4"/>
  <c r="AJ63" i="4"/>
  <c r="AB63" i="4"/>
  <c r="AA63" i="4"/>
  <c r="T63" i="4"/>
  <c r="N56" i="4" s="1"/>
  <c r="L63" i="4"/>
  <c r="K63" i="4"/>
  <c r="H63" i="4"/>
  <c r="G63" i="4"/>
  <c r="AJ62" i="4"/>
  <c r="AB62" i="4"/>
  <c r="AA62" i="4"/>
  <c r="T62" i="4"/>
  <c r="L62" i="4"/>
  <c r="K62" i="4"/>
  <c r="H62" i="4"/>
  <c r="G62" i="4"/>
  <c r="AJ57" i="4"/>
  <c r="AL57" i="4" s="1"/>
  <c r="AH57" i="4"/>
  <c r="AJ56" i="4"/>
  <c r="AL56" i="4" s="1"/>
  <c r="AH56" i="4"/>
  <c r="AJ55" i="4"/>
  <c r="AL55" i="4" s="1"/>
  <c r="AH55" i="4"/>
  <c r="AJ54" i="4"/>
  <c r="AL54" i="4" s="1"/>
  <c r="AH54" i="4"/>
  <c r="AJ53" i="4"/>
  <c r="AL53" i="4" s="1"/>
  <c r="AH53" i="4"/>
  <c r="AJ47" i="4"/>
  <c r="AB47" i="4"/>
  <c r="AA47" i="4"/>
  <c r="T47" i="4"/>
  <c r="L47" i="4"/>
  <c r="K47" i="4"/>
  <c r="H47" i="4"/>
  <c r="G47" i="4"/>
  <c r="AJ46" i="4"/>
  <c r="AB46" i="4"/>
  <c r="AA46" i="4"/>
  <c r="T46" i="4"/>
  <c r="N34" i="4" s="1"/>
  <c r="L46" i="4"/>
  <c r="K46" i="4"/>
  <c r="H46" i="4"/>
  <c r="G46" i="4"/>
  <c r="AJ45" i="4"/>
  <c r="AB45" i="4"/>
  <c r="AA45" i="4"/>
  <c r="T45" i="4"/>
  <c r="L45" i="4"/>
  <c r="K45" i="4"/>
  <c r="H45" i="4"/>
  <c r="G45" i="4"/>
  <c r="AJ44" i="4"/>
  <c r="AB44" i="4"/>
  <c r="AA44" i="4"/>
  <c r="T44" i="4"/>
  <c r="L44" i="4"/>
  <c r="K44" i="4"/>
  <c r="H44" i="4"/>
  <c r="G44" i="4"/>
  <c r="AJ43" i="4"/>
  <c r="AB43" i="4"/>
  <c r="AA43" i="4"/>
  <c r="T43" i="4"/>
  <c r="AC37" i="4" s="1"/>
  <c r="AE37" i="4" s="1"/>
  <c r="L43" i="4"/>
  <c r="K43" i="4"/>
  <c r="H43" i="4"/>
  <c r="G43" i="4"/>
  <c r="AJ42" i="4"/>
  <c r="AB42" i="4"/>
  <c r="AA42" i="4"/>
  <c r="T42" i="4"/>
  <c r="AA34" i="4" s="1"/>
  <c r="L42" i="4"/>
  <c r="K42" i="4"/>
  <c r="H42" i="4"/>
  <c r="G42" i="4"/>
  <c r="AL37" i="4"/>
  <c r="AJ37" i="4"/>
  <c r="AH37" i="4"/>
  <c r="AJ36" i="4"/>
  <c r="AL36" i="4" s="1"/>
  <c r="AH36" i="4"/>
  <c r="AJ35" i="4"/>
  <c r="AL35" i="4" s="1"/>
  <c r="AH35" i="4"/>
  <c r="AJ34" i="4"/>
  <c r="AL34" i="4" s="1"/>
  <c r="AH34" i="4"/>
  <c r="AJ27" i="4"/>
  <c r="AB27" i="4"/>
  <c r="AA27" i="4"/>
  <c r="T27" i="4"/>
  <c r="L27" i="4"/>
  <c r="K27" i="4"/>
  <c r="H27" i="4"/>
  <c r="G27" i="4"/>
  <c r="AJ26" i="4"/>
  <c r="AB26" i="4"/>
  <c r="AA26" i="4"/>
  <c r="AC18" i="4" s="1"/>
  <c r="T26" i="4"/>
  <c r="L26" i="4"/>
  <c r="K26" i="4"/>
  <c r="H26" i="4"/>
  <c r="G26" i="4"/>
  <c r="AJ25" i="4"/>
  <c r="AB25" i="4"/>
  <c r="AA25" i="4"/>
  <c r="T25" i="4"/>
  <c r="AC20" i="4" s="1"/>
  <c r="L25" i="4"/>
  <c r="K25" i="4"/>
  <c r="H25" i="4"/>
  <c r="G25" i="4"/>
  <c r="AJ20" i="4"/>
  <c r="AH20" i="4"/>
  <c r="AJ19" i="4"/>
  <c r="AH19" i="4"/>
  <c r="AJ18" i="4"/>
  <c r="AH18" i="4"/>
  <c r="AA18" i="4"/>
  <c r="AA120" i="4"/>
  <c r="T120" i="4"/>
  <c r="AA119" i="4"/>
  <c r="T119" i="4"/>
  <c r="AB118" i="4"/>
  <c r="AA118" i="4"/>
  <c r="T118" i="4"/>
  <c r="L118" i="4"/>
  <c r="H118" i="4"/>
  <c r="H119" i="4" s="1"/>
  <c r="H120" i="4" s="1"/>
  <c r="E118" i="4"/>
  <c r="E119" i="4" s="1"/>
  <c r="E120" i="4" s="1"/>
  <c r="A118" i="4"/>
  <c r="A119" i="4" s="1"/>
  <c r="A120" i="4" s="1"/>
  <c r="AB117" i="4"/>
  <c r="AA117" i="4"/>
  <c r="T117" i="4"/>
  <c r="L117" i="4"/>
  <c r="U9" i="7" l="1"/>
  <c r="V9" i="7" s="1"/>
  <c r="X9" i="7" s="1"/>
  <c r="T63" i="11"/>
  <c r="AC34" i="4"/>
  <c r="AE34" i="4" s="1"/>
  <c r="P55" i="4"/>
  <c r="AC53" i="4"/>
  <c r="AE53" i="4" s="1"/>
  <c r="R81" i="4"/>
  <c r="T10" i="10"/>
  <c r="R83" i="4"/>
  <c r="T16" i="10"/>
  <c r="T23" i="13"/>
  <c r="U10" i="7"/>
  <c r="V10" i="7" s="1"/>
  <c r="X10" i="7" s="1"/>
  <c r="T18" i="13"/>
  <c r="U11" i="7"/>
  <c r="V11" i="7" s="1"/>
  <c r="X11" i="7" s="1"/>
  <c r="T15" i="8"/>
  <c r="F108" i="11"/>
  <c r="F107" i="11"/>
  <c r="J62" i="13"/>
  <c r="Z63" i="13"/>
  <c r="T8" i="10"/>
  <c r="AC80" i="4"/>
  <c r="AE80" i="4" s="1"/>
  <c r="AM192" i="14"/>
  <c r="P82" i="4"/>
  <c r="AA83" i="4"/>
  <c r="N85" i="4"/>
  <c r="AC85" i="4"/>
  <c r="AE85" i="4" s="1"/>
  <c r="AM191" i="14"/>
  <c r="AA54" i="4"/>
  <c r="T17" i="13"/>
  <c r="AA37" i="4"/>
  <c r="F109" i="11"/>
  <c r="F111" i="11"/>
  <c r="C58" i="11"/>
  <c r="C57" i="11"/>
  <c r="C56" i="11"/>
  <c r="F110" i="11"/>
  <c r="C73" i="11"/>
  <c r="C72" i="11"/>
  <c r="C71" i="11"/>
  <c r="U20" i="14"/>
  <c r="U21" i="14"/>
  <c r="U19" i="14"/>
  <c r="U8" i="8"/>
  <c r="V8" i="8" s="1"/>
  <c r="X8" i="8" s="1"/>
  <c r="U9" i="8"/>
  <c r="V9" i="8" s="1"/>
  <c r="X9" i="8" s="1"/>
  <c r="U10" i="8"/>
  <c r="V10" i="8" s="1"/>
  <c r="X10" i="8" s="1"/>
  <c r="U8" i="12"/>
  <c r="U9" i="12"/>
  <c r="U7" i="12"/>
  <c r="U23" i="13"/>
  <c r="U21" i="13"/>
  <c r="U19" i="13"/>
  <c r="U17" i="13"/>
  <c r="U15" i="13"/>
  <c r="U20" i="13"/>
  <c r="U18" i="13"/>
  <c r="U16" i="13"/>
  <c r="U22" i="13"/>
  <c r="U164" i="14"/>
  <c r="V164" i="14" s="1"/>
  <c r="X164" i="14" s="1"/>
  <c r="U165" i="14"/>
  <c r="V165" i="14" s="1"/>
  <c r="X165" i="14" s="1"/>
  <c r="U166" i="14"/>
  <c r="V166" i="14" s="1"/>
  <c r="X166" i="14" s="1"/>
  <c r="U167" i="14"/>
  <c r="V167" i="14" s="1"/>
  <c r="X167" i="14" s="1"/>
  <c r="U163" i="14"/>
  <c r="V163" i="14" s="1"/>
  <c r="X163" i="14" s="1"/>
  <c r="U26" i="14"/>
  <c r="U25" i="14"/>
  <c r="U27" i="14"/>
  <c r="U73" i="11"/>
  <c r="V73" i="11" s="1"/>
  <c r="X73" i="11" s="1"/>
  <c r="U72" i="11"/>
  <c r="V72" i="11" s="1"/>
  <c r="X72" i="11" s="1"/>
  <c r="U71" i="11"/>
  <c r="V71" i="11" s="1"/>
  <c r="X71" i="11" s="1"/>
  <c r="U33" i="14"/>
  <c r="R67" i="11"/>
  <c r="T67" i="11" s="1"/>
  <c r="R16" i="8"/>
  <c r="T16" i="8" s="1"/>
  <c r="Z62" i="13"/>
  <c r="J63" i="13"/>
  <c r="T14" i="13"/>
  <c r="R19" i="9"/>
  <c r="T19" i="9" s="1"/>
  <c r="R66" i="11"/>
  <c r="T66" i="11" s="1"/>
  <c r="U28" i="13"/>
  <c r="V28" i="13" s="1"/>
  <c r="X28" i="13" s="1"/>
  <c r="U30" i="13"/>
  <c r="V30" i="13" s="1"/>
  <c r="X30" i="13" s="1"/>
  <c r="U31" i="13"/>
  <c r="V31" i="13" s="1"/>
  <c r="X31" i="13" s="1"/>
  <c r="U27" i="13"/>
  <c r="V27" i="13" s="1"/>
  <c r="X27" i="13" s="1"/>
  <c r="U29" i="13"/>
  <c r="V29" i="13" s="1"/>
  <c r="X29" i="13" s="1"/>
  <c r="AC19" i="13"/>
  <c r="T19" i="13"/>
  <c r="R16" i="9"/>
  <c r="T16" i="9" s="1"/>
  <c r="R21" i="10"/>
  <c r="T21" i="10" s="1"/>
  <c r="T16" i="11"/>
  <c r="V8" i="11"/>
  <c r="X8" i="11" s="1"/>
  <c r="C16" i="11" s="1"/>
  <c r="T21" i="11"/>
  <c r="V34" i="11"/>
  <c r="X34" i="11" s="1"/>
  <c r="C21" i="11" s="1"/>
  <c r="T17" i="12"/>
  <c r="V27" i="12"/>
  <c r="X27" i="12" s="1"/>
  <c r="C17" i="12" s="1"/>
  <c r="U32" i="14"/>
  <c r="AM12" i="6"/>
  <c r="AM9" i="6"/>
  <c r="AM11" i="6"/>
  <c r="AM10" i="6"/>
  <c r="AM13" i="7"/>
  <c r="AM9" i="7"/>
  <c r="AM10" i="7"/>
  <c r="AM12" i="7"/>
  <c r="AM11" i="7"/>
  <c r="F61" i="9"/>
  <c r="F63" i="9"/>
  <c r="F65" i="9"/>
  <c r="U8" i="9"/>
  <c r="V8" i="9" s="1"/>
  <c r="X8" i="9" s="1"/>
  <c r="U10" i="9"/>
  <c r="V10" i="9" s="1"/>
  <c r="X10" i="9" s="1"/>
  <c r="U9" i="9"/>
  <c r="V9" i="9" s="1"/>
  <c r="X9" i="9" s="1"/>
  <c r="U26" i="10"/>
  <c r="V26" i="10" s="1"/>
  <c r="X26" i="10" s="1"/>
  <c r="U27" i="10"/>
  <c r="V27" i="10" s="1"/>
  <c r="X27" i="10" s="1"/>
  <c r="U28" i="10"/>
  <c r="V28" i="10" s="1"/>
  <c r="X28" i="10" s="1"/>
  <c r="U25" i="10"/>
  <c r="V25" i="10" s="1"/>
  <c r="X25" i="10" s="1"/>
  <c r="R65" i="11"/>
  <c r="T65" i="11" s="1"/>
  <c r="R17" i="8"/>
  <c r="T17" i="8" s="1"/>
  <c r="Z58" i="12"/>
  <c r="C63" i="12" s="1"/>
  <c r="J54" i="12"/>
  <c r="U34" i="12"/>
  <c r="U32" i="12"/>
  <c r="U33" i="12"/>
  <c r="R14" i="8"/>
  <c r="T14" i="8" s="1"/>
  <c r="U65" i="11"/>
  <c r="V65" i="11" s="1"/>
  <c r="X65" i="11" s="1"/>
  <c r="U66" i="11"/>
  <c r="V66" i="11" s="1"/>
  <c r="X66" i="11" s="1"/>
  <c r="U62" i="11"/>
  <c r="V62" i="11" s="1"/>
  <c r="X62" i="11" s="1"/>
  <c r="U67" i="11"/>
  <c r="V67" i="11" s="1"/>
  <c r="X67" i="11" s="1"/>
  <c r="U63" i="11"/>
  <c r="V63" i="11" s="1"/>
  <c r="X63" i="11" s="1"/>
  <c r="U64" i="11"/>
  <c r="V64" i="11" s="1"/>
  <c r="X64" i="11" s="1"/>
  <c r="U26" i="11"/>
  <c r="U28" i="11"/>
  <c r="U27" i="11"/>
  <c r="J65" i="12"/>
  <c r="AF64" i="12" s="1"/>
  <c r="AJ64" i="12" s="1"/>
  <c r="J53" i="12"/>
  <c r="T13" i="11"/>
  <c r="V7" i="11"/>
  <c r="X7" i="11" s="1"/>
  <c r="V26" i="12"/>
  <c r="X26" i="12" s="1"/>
  <c r="T14" i="12"/>
  <c r="U34" i="14"/>
  <c r="U19" i="10"/>
  <c r="V19" i="10" s="1"/>
  <c r="X19" i="10" s="1"/>
  <c r="U20" i="10"/>
  <c r="V20" i="10" s="1"/>
  <c r="X20" i="10" s="1"/>
  <c r="U21" i="10"/>
  <c r="V21" i="10" s="1"/>
  <c r="X21" i="10" s="1"/>
  <c r="U16" i="10"/>
  <c r="V16" i="10" s="1"/>
  <c r="X16" i="10" s="1"/>
  <c r="U15" i="10"/>
  <c r="V15" i="10" s="1"/>
  <c r="X15" i="10" s="1"/>
  <c r="U14" i="10"/>
  <c r="V14" i="10" s="1"/>
  <c r="X14" i="10" s="1"/>
  <c r="U18" i="10"/>
  <c r="V18" i="10" s="1"/>
  <c r="X18" i="10" s="1"/>
  <c r="J44" i="9"/>
  <c r="Z43" i="9"/>
  <c r="Y64" i="12"/>
  <c r="AA64" i="12"/>
  <c r="AC64" i="12" s="1"/>
  <c r="Z91" i="11"/>
  <c r="J92" i="11"/>
  <c r="R13" i="9"/>
  <c r="T13" i="9" s="1"/>
  <c r="F82" i="12"/>
  <c r="F81" i="12"/>
  <c r="F80" i="12"/>
  <c r="F83" i="12"/>
  <c r="Z49" i="10"/>
  <c r="J50" i="10"/>
  <c r="R17" i="10"/>
  <c r="T17" i="10" s="1"/>
  <c r="T11" i="10"/>
  <c r="R19" i="8"/>
  <c r="T19" i="8" s="1"/>
  <c r="F66" i="10"/>
  <c r="F65" i="10"/>
  <c r="F64" i="10"/>
  <c r="Z54" i="12"/>
  <c r="C62" i="12" s="1"/>
  <c r="F84" i="12"/>
  <c r="Z53" i="12"/>
  <c r="C61" i="12" s="1"/>
  <c r="T15" i="11"/>
  <c r="V32" i="11"/>
  <c r="X32" i="11" s="1"/>
  <c r="AM11" i="13"/>
  <c r="AM8" i="13"/>
  <c r="AM10" i="13"/>
  <c r="AM9" i="13"/>
  <c r="U31" i="14"/>
  <c r="R18" i="10"/>
  <c r="T18" i="10" s="1"/>
  <c r="R20" i="10"/>
  <c r="T20" i="10" s="1"/>
  <c r="U24" i="8"/>
  <c r="V24" i="8" s="1"/>
  <c r="X24" i="8" s="1"/>
  <c r="U25" i="8"/>
  <c r="V25" i="8" s="1"/>
  <c r="X25" i="8" s="1"/>
  <c r="U23" i="8"/>
  <c r="V23" i="8" s="1"/>
  <c r="X23" i="8" s="1"/>
  <c r="R18" i="8"/>
  <c r="T18" i="8" s="1"/>
  <c r="U26" i="9"/>
  <c r="V26" i="9" s="1"/>
  <c r="X26" i="9" s="1"/>
  <c r="U23" i="9"/>
  <c r="V23" i="9" s="1"/>
  <c r="X23" i="9" s="1"/>
  <c r="U25" i="9"/>
  <c r="V25" i="9" s="1"/>
  <c r="X25" i="9" s="1"/>
  <c r="U24" i="9"/>
  <c r="V24" i="9" s="1"/>
  <c r="X24" i="9" s="1"/>
  <c r="J49" i="10"/>
  <c r="Z50" i="10"/>
  <c r="T19" i="11"/>
  <c r="V9" i="11"/>
  <c r="X9" i="11" s="1"/>
  <c r="C19" i="11" s="1"/>
  <c r="V33" i="11"/>
  <c r="X33" i="11" s="1"/>
  <c r="C18" i="11" s="1"/>
  <c r="T18" i="11"/>
  <c r="U19" i="11" s="1"/>
  <c r="V19" i="11" s="1"/>
  <c r="X19" i="11" s="1"/>
  <c r="V28" i="12"/>
  <c r="X28" i="12" s="1"/>
  <c r="C20" i="12" s="1"/>
  <c r="T20" i="12"/>
  <c r="W14" i="5"/>
  <c r="X14" i="5" s="1"/>
  <c r="Z14" i="5" s="1"/>
  <c r="W13" i="5"/>
  <c r="X13" i="5" s="1"/>
  <c r="Z13" i="5" s="1"/>
  <c r="W15" i="5"/>
  <c r="X15" i="5" s="1"/>
  <c r="Z15" i="5" s="1"/>
  <c r="W11" i="5"/>
  <c r="X11" i="5" s="1"/>
  <c r="Z11" i="5" s="1"/>
  <c r="F37" i="5" s="1"/>
  <c r="W12" i="5"/>
  <c r="X12" i="5" s="1"/>
  <c r="Z12" i="5" s="1"/>
  <c r="F39" i="5" s="1"/>
  <c r="L120" i="4"/>
  <c r="AB119" i="4"/>
  <c r="R34" i="4"/>
  <c r="R35" i="4"/>
  <c r="P56" i="4"/>
  <c r="R82" i="4"/>
  <c r="T82" i="4" s="1"/>
  <c r="V82" i="4" s="1"/>
  <c r="P35" i="4"/>
  <c r="AC36" i="4"/>
  <c r="AE36" i="4" s="1"/>
  <c r="AC55" i="4"/>
  <c r="AE55" i="4" s="1"/>
  <c r="R56" i="4"/>
  <c r="AC35" i="4"/>
  <c r="AE35" i="4" s="1"/>
  <c r="R36" i="4"/>
  <c r="P53" i="4"/>
  <c r="AC57" i="4"/>
  <c r="AE57" i="4" s="1"/>
  <c r="AA57" i="4"/>
  <c r="AA56" i="4"/>
  <c r="AL20" i="4"/>
  <c r="R18" i="4"/>
  <c r="AL19" i="4"/>
  <c r="AE18" i="4"/>
  <c r="AL18" i="4"/>
  <c r="N18" i="4"/>
  <c r="R20" i="4"/>
  <c r="T35" i="4"/>
  <c r="L119" i="4"/>
  <c r="P18" i="4"/>
  <c r="R19" i="4"/>
  <c r="N35" i="4"/>
  <c r="AA35" i="4"/>
  <c r="P36" i="4"/>
  <c r="R37" i="4"/>
  <c r="R53" i="4"/>
  <c r="N55" i="4"/>
  <c r="AA55" i="4"/>
  <c r="AC56" i="4"/>
  <c r="AE56" i="4" s="1"/>
  <c r="R57" i="4"/>
  <c r="R80" i="4"/>
  <c r="T80" i="4" s="1"/>
  <c r="V80" i="4" s="1"/>
  <c r="N82" i="4"/>
  <c r="P83" i="4"/>
  <c r="R84" i="4"/>
  <c r="T84" i="4" s="1"/>
  <c r="AB120" i="4"/>
  <c r="N19" i="4"/>
  <c r="AA19" i="4"/>
  <c r="P20" i="4"/>
  <c r="P34" i="4"/>
  <c r="N37" i="4"/>
  <c r="N53" i="4"/>
  <c r="AA53" i="4"/>
  <c r="P54" i="4"/>
  <c r="AC54" i="4"/>
  <c r="AE54" i="4" s="1"/>
  <c r="R55" i="4"/>
  <c r="T55" i="4" s="1"/>
  <c r="N57" i="4"/>
  <c r="N80" i="4"/>
  <c r="P81" i="4"/>
  <c r="AC81" i="4"/>
  <c r="AE81" i="4" s="1"/>
  <c r="N84" i="4"/>
  <c r="AA84" i="4"/>
  <c r="P85" i="4"/>
  <c r="N20" i="4"/>
  <c r="AA20" i="4"/>
  <c r="AE20" i="4" s="1"/>
  <c r="P19" i="4"/>
  <c r="AC19" i="4"/>
  <c r="N36" i="4"/>
  <c r="AA36" i="4"/>
  <c r="P37" i="4"/>
  <c r="R54" i="4"/>
  <c r="P57" i="4"/>
  <c r="T53" i="4" l="1"/>
  <c r="V84" i="4"/>
  <c r="V55" i="4"/>
  <c r="U10" i="10"/>
  <c r="V10" i="10" s="1"/>
  <c r="X10" i="10" s="1"/>
  <c r="U11" i="10"/>
  <c r="V11" i="10" s="1"/>
  <c r="X11" i="10" s="1"/>
  <c r="U8" i="10"/>
  <c r="V8" i="10" s="1"/>
  <c r="X8" i="10" s="1"/>
  <c r="U9" i="10"/>
  <c r="V9" i="10" s="1"/>
  <c r="X9" i="10" s="1"/>
  <c r="T56" i="4"/>
  <c r="V56" i="4" s="1"/>
  <c r="V35" i="4"/>
  <c r="U18" i="9"/>
  <c r="V18" i="9" s="1"/>
  <c r="X18" i="9" s="1"/>
  <c r="U14" i="9"/>
  <c r="V14" i="9" s="1"/>
  <c r="X14" i="9" s="1"/>
  <c r="U19" i="9"/>
  <c r="V19" i="9" s="1"/>
  <c r="X19" i="9" s="1"/>
  <c r="U15" i="9"/>
  <c r="V15" i="9" s="1"/>
  <c r="X15" i="9" s="1"/>
  <c r="U17" i="9"/>
  <c r="V17" i="9" s="1"/>
  <c r="X17" i="9" s="1"/>
  <c r="U13" i="9"/>
  <c r="V13" i="9" s="1"/>
  <c r="X13" i="9" s="1"/>
  <c r="U16" i="9"/>
  <c r="V16" i="9" s="1"/>
  <c r="X16" i="9" s="1"/>
  <c r="AM23" i="9"/>
  <c r="AM24" i="9"/>
  <c r="AM26" i="9"/>
  <c r="AM25" i="9"/>
  <c r="AM25" i="8"/>
  <c r="AM23" i="8"/>
  <c r="AM24" i="8"/>
  <c r="AM32" i="11"/>
  <c r="AM34" i="11"/>
  <c r="AM33" i="11"/>
  <c r="C15" i="11"/>
  <c r="Y62" i="12"/>
  <c r="T62" i="12" s="1"/>
  <c r="AF62" i="12"/>
  <c r="AJ62" i="12" s="1"/>
  <c r="AA62" i="12"/>
  <c r="AC62" i="12" s="1"/>
  <c r="T64" i="12"/>
  <c r="AM15" i="10"/>
  <c r="AM14" i="10"/>
  <c r="AM17" i="10"/>
  <c r="AM16" i="10"/>
  <c r="AM26" i="12"/>
  <c r="C14" i="12"/>
  <c r="AM27" i="12"/>
  <c r="AM28" i="12"/>
  <c r="V33" i="12"/>
  <c r="X33" i="12" s="1"/>
  <c r="C18" i="12" s="1"/>
  <c r="T18" i="12"/>
  <c r="Y63" i="12"/>
  <c r="AF63" i="12"/>
  <c r="AJ63" i="12" s="1"/>
  <c r="AA63" i="12"/>
  <c r="AC63" i="12" s="1"/>
  <c r="T11" i="14"/>
  <c r="V32" i="14"/>
  <c r="X32" i="14" s="1"/>
  <c r="C11" i="14" s="1"/>
  <c r="AM165" i="14"/>
  <c r="AM166" i="14"/>
  <c r="AM167" i="14"/>
  <c r="AM163" i="14"/>
  <c r="AM164" i="14"/>
  <c r="T16" i="12"/>
  <c r="V8" i="12"/>
  <c r="X8" i="12" s="1"/>
  <c r="C16" i="12" s="1"/>
  <c r="V19" i="14"/>
  <c r="X19" i="14" s="1"/>
  <c r="T6" i="14"/>
  <c r="AM72" i="11"/>
  <c r="Z89" i="11"/>
  <c r="J82" i="11"/>
  <c r="C66" i="11"/>
  <c r="C63" i="11"/>
  <c r="Z88" i="11"/>
  <c r="AM57" i="11"/>
  <c r="J83" i="11"/>
  <c r="AM9" i="11"/>
  <c r="AM8" i="11"/>
  <c r="C13" i="11"/>
  <c r="AM7" i="11"/>
  <c r="T17" i="11"/>
  <c r="V27" i="11"/>
  <c r="X27" i="11" s="1"/>
  <c r="C17" i="11" s="1"/>
  <c r="T15" i="12"/>
  <c r="V32" i="12"/>
  <c r="X32" i="12" s="1"/>
  <c r="AM27" i="10"/>
  <c r="AM28" i="10"/>
  <c r="AM25" i="10"/>
  <c r="AM26" i="10"/>
  <c r="V33" i="14"/>
  <c r="X33" i="14" s="1"/>
  <c r="X12" i="14" s="1"/>
  <c r="T12" i="14"/>
  <c r="U12" i="14" s="1"/>
  <c r="V12" i="14" s="1"/>
  <c r="V27" i="14"/>
  <c r="X27" i="14" s="1"/>
  <c r="C14" i="14" s="1"/>
  <c r="T14" i="14"/>
  <c r="V23" i="13"/>
  <c r="X23" i="13" s="1"/>
  <c r="V21" i="13"/>
  <c r="X21" i="13" s="1"/>
  <c r="V19" i="13"/>
  <c r="X19" i="13" s="1"/>
  <c r="V17" i="13"/>
  <c r="X17" i="13" s="1"/>
  <c r="V15" i="13"/>
  <c r="X15" i="13" s="1"/>
  <c r="V20" i="13"/>
  <c r="X20" i="13" s="1"/>
  <c r="V18" i="13"/>
  <c r="X18" i="13" s="1"/>
  <c r="V16" i="13"/>
  <c r="X16" i="13" s="1"/>
  <c r="V22" i="13"/>
  <c r="X22" i="13" s="1"/>
  <c r="V21" i="14"/>
  <c r="X21" i="14" s="1"/>
  <c r="C13" i="14" s="1"/>
  <c r="T13" i="14"/>
  <c r="Z82" i="11"/>
  <c r="Z77" i="11"/>
  <c r="AM73" i="11"/>
  <c r="C67" i="11"/>
  <c r="Z83" i="11"/>
  <c r="Z78" i="11"/>
  <c r="C64" i="11"/>
  <c r="AM58" i="11"/>
  <c r="Y61" i="12"/>
  <c r="AF61" i="12"/>
  <c r="AJ61" i="12" s="1"/>
  <c r="AA61" i="12"/>
  <c r="AC61" i="12" s="1"/>
  <c r="V34" i="14"/>
  <c r="X34" i="14" s="1"/>
  <c r="X15" i="14" s="1"/>
  <c r="T15" i="14"/>
  <c r="U15" i="14" s="1"/>
  <c r="V15" i="14" s="1"/>
  <c r="U15" i="11"/>
  <c r="V15" i="11" s="1"/>
  <c r="X15" i="11" s="1"/>
  <c r="U14" i="11"/>
  <c r="V14" i="11" s="1"/>
  <c r="X14" i="11" s="1"/>
  <c r="U13" i="11"/>
  <c r="V13" i="11" s="1"/>
  <c r="X13" i="11" s="1"/>
  <c r="V28" i="11"/>
  <c r="X28" i="11" s="1"/>
  <c r="C20" i="11" s="1"/>
  <c r="T20" i="11"/>
  <c r="U16" i="8"/>
  <c r="V16" i="8" s="1"/>
  <c r="X16" i="8" s="1"/>
  <c r="U17" i="8"/>
  <c r="V17" i="8" s="1"/>
  <c r="X17" i="8" s="1"/>
  <c r="U18" i="8"/>
  <c r="V18" i="8" s="1"/>
  <c r="X18" i="8" s="1"/>
  <c r="U14" i="8"/>
  <c r="V14" i="8" s="1"/>
  <c r="X14" i="8" s="1"/>
  <c r="U19" i="8"/>
  <c r="V19" i="8" s="1"/>
  <c r="X19" i="8" s="1"/>
  <c r="U15" i="8"/>
  <c r="V15" i="8" s="1"/>
  <c r="X15" i="8" s="1"/>
  <c r="T21" i="12"/>
  <c r="V34" i="12"/>
  <c r="X34" i="12" s="1"/>
  <c r="C21" i="12" s="1"/>
  <c r="U18" i="11"/>
  <c r="V18" i="11" s="1"/>
  <c r="X18" i="11" s="1"/>
  <c r="U17" i="11"/>
  <c r="V17" i="11" s="1"/>
  <c r="X17" i="11" s="1"/>
  <c r="U16" i="11"/>
  <c r="V16" i="11" s="1"/>
  <c r="X16" i="11" s="1"/>
  <c r="AM29" i="13"/>
  <c r="AM30" i="13"/>
  <c r="AM31" i="13"/>
  <c r="AM27" i="13"/>
  <c r="AM28" i="13"/>
  <c r="F78" i="13"/>
  <c r="F79" i="13"/>
  <c r="F77" i="13"/>
  <c r="F76" i="13"/>
  <c r="F80" i="13"/>
  <c r="V25" i="14"/>
  <c r="X25" i="14" s="1"/>
  <c r="T7" i="14"/>
  <c r="T13" i="12"/>
  <c r="V7" i="12"/>
  <c r="X7" i="12" s="1"/>
  <c r="V20" i="14"/>
  <c r="X20" i="14" s="1"/>
  <c r="C9" i="14" s="1"/>
  <c r="T9" i="14"/>
  <c r="U20" i="11"/>
  <c r="V20" i="11" s="1"/>
  <c r="X20" i="11" s="1"/>
  <c r="U21" i="11"/>
  <c r="V21" i="11" s="1"/>
  <c r="X21" i="11" s="1"/>
  <c r="V31" i="14"/>
  <c r="X31" i="14" s="1"/>
  <c r="T8" i="14"/>
  <c r="AM19" i="10"/>
  <c r="AM20" i="10"/>
  <c r="AM21" i="10"/>
  <c r="AM18" i="10"/>
  <c r="V26" i="11"/>
  <c r="X26" i="11" s="1"/>
  <c r="T14" i="11"/>
  <c r="AM8" i="9"/>
  <c r="AM9" i="9"/>
  <c r="AM10" i="9"/>
  <c r="V26" i="14"/>
  <c r="X26" i="14" s="1"/>
  <c r="C10" i="14" s="1"/>
  <c r="T10" i="14"/>
  <c r="T19" i="12"/>
  <c r="V9" i="12"/>
  <c r="X9" i="12" s="1"/>
  <c r="C19" i="12" s="1"/>
  <c r="AM8" i="8"/>
  <c r="AM9" i="8"/>
  <c r="AM10" i="8"/>
  <c r="J89" i="11"/>
  <c r="AM71" i="11"/>
  <c r="J77" i="11"/>
  <c r="C65" i="11"/>
  <c r="J88" i="11"/>
  <c r="AM56" i="11"/>
  <c r="C62" i="11"/>
  <c r="J78" i="11"/>
  <c r="AO15" i="5"/>
  <c r="AO11" i="5"/>
  <c r="AO14" i="5"/>
  <c r="AO12" i="5"/>
  <c r="AO13" i="5"/>
  <c r="V78" i="4"/>
  <c r="V51" i="4"/>
  <c r="V32" i="4"/>
  <c r="V53" i="4"/>
  <c r="W53" i="4" s="1"/>
  <c r="X53" i="4" s="1"/>
  <c r="Z53" i="4" s="1"/>
  <c r="AE19" i="4"/>
  <c r="V16" i="4"/>
  <c r="W84" i="4"/>
  <c r="X84" i="4" s="1"/>
  <c r="Z84" i="4" s="1"/>
  <c r="W80" i="4"/>
  <c r="X80" i="4" s="1"/>
  <c r="Z80" i="4" s="1"/>
  <c r="W85" i="4"/>
  <c r="X85" i="4" s="1"/>
  <c r="Z85" i="4" s="1"/>
  <c r="W81" i="4"/>
  <c r="X81" i="4" s="1"/>
  <c r="Z81" i="4" s="1"/>
  <c r="W82" i="4"/>
  <c r="X82" i="4" s="1"/>
  <c r="Z82" i="4" s="1"/>
  <c r="W83" i="4"/>
  <c r="X83" i="4" s="1"/>
  <c r="Z83" i="4" s="1"/>
  <c r="T85" i="4"/>
  <c r="V85" i="4" s="1"/>
  <c r="T81" i="4"/>
  <c r="V81" i="4" s="1"/>
  <c r="T37" i="4"/>
  <c r="V37" i="4" s="1"/>
  <c r="T19" i="4"/>
  <c r="V19" i="4" s="1"/>
  <c r="T54" i="4"/>
  <c r="V54" i="4" s="1"/>
  <c r="T34" i="4"/>
  <c r="V34" i="4" s="1"/>
  <c r="T20" i="4"/>
  <c r="V20" i="4" s="1"/>
  <c r="T36" i="4"/>
  <c r="V36" i="4" s="1"/>
  <c r="T57" i="4"/>
  <c r="V57" i="4" s="1"/>
  <c r="T83" i="4"/>
  <c r="V83" i="4" s="1"/>
  <c r="T18" i="4"/>
  <c r="V18" i="4" s="1"/>
  <c r="W57" i="4" l="1"/>
  <c r="X57" i="4" s="1"/>
  <c r="Z57" i="4" s="1"/>
  <c r="W56" i="4"/>
  <c r="X56" i="4" s="1"/>
  <c r="Z56" i="4" s="1"/>
  <c r="W55" i="4"/>
  <c r="X55" i="4" s="1"/>
  <c r="Z55" i="4" s="1"/>
  <c r="W54" i="4"/>
  <c r="X54" i="4" s="1"/>
  <c r="Z54" i="4" s="1"/>
  <c r="AM9" i="10"/>
  <c r="AM10" i="10"/>
  <c r="AM11" i="10"/>
  <c r="AM8" i="10"/>
  <c r="AM9" i="12"/>
  <c r="C13" i="12"/>
  <c r="AM7" i="12"/>
  <c r="AM8" i="12"/>
  <c r="AM26" i="11"/>
  <c r="C14" i="11"/>
  <c r="AM27" i="11"/>
  <c r="AM28" i="11"/>
  <c r="U14" i="12"/>
  <c r="V14" i="12" s="1"/>
  <c r="X14" i="12" s="1"/>
  <c r="U15" i="12"/>
  <c r="V15" i="12" s="1"/>
  <c r="X15" i="12" s="1"/>
  <c r="U13" i="12"/>
  <c r="V13" i="12" s="1"/>
  <c r="X13" i="12" s="1"/>
  <c r="AM17" i="8"/>
  <c r="AM18" i="8"/>
  <c r="AM14" i="8"/>
  <c r="AM19" i="8"/>
  <c r="AM15" i="8"/>
  <c r="AM16" i="8"/>
  <c r="U18" i="12"/>
  <c r="V18" i="12" s="1"/>
  <c r="X18" i="12" s="1"/>
  <c r="U16" i="12"/>
  <c r="V16" i="12" s="1"/>
  <c r="X16" i="12" s="1"/>
  <c r="U17" i="12"/>
  <c r="V17" i="12" s="1"/>
  <c r="X17" i="12" s="1"/>
  <c r="AM19" i="9"/>
  <c r="AM16" i="9"/>
  <c r="AM18" i="9"/>
  <c r="AM17" i="9"/>
  <c r="U20" i="12"/>
  <c r="V20" i="12" s="1"/>
  <c r="X20" i="12" s="1"/>
  <c r="U21" i="12"/>
  <c r="V21" i="12" s="1"/>
  <c r="X21" i="12" s="1"/>
  <c r="U19" i="12"/>
  <c r="V19" i="12" s="1"/>
  <c r="X19" i="12" s="1"/>
  <c r="U11" i="14"/>
  <c r="V11" i="14" s="1"/>
  <c r="X11" i="14" s="1"/>
  <c r="U10" i="14"/>
  <c r="V10" i="14" s="1"/>
  <c r="X10" i="14" s="1"/>
  <c r="U9" i="14"/>
  <c r="V9" i="14" s="1"/>
  <c r="X9" i="14" s="1"/>
  <c r="T61" i="12"/>
  <c r="AM32" i="12"/>
  <c r="AM33" i="12"/>
  <c r="C15" i="12"/>
  <c r="AM34" i="12"/>
  <c r="U8" i="14"/>
  <c r="V8" i="14" s="1"/>
  <c r="U7" i="14"/>
  <c r="V7" i="14" s="1"/>
  <c r="U6" i="14"/>
  <c r="V6" i="14" s="1"/>
  <c r="AM15" i="9"/>
  <c r="AM13" i="9"/>
  <c r="AM14" i="9"/>
  <c r="AM31" i="14"/>
  <c r="AM33" i="14"/>
  <c r="AM34" i="14"/>
  <c r="C8" i="14"/>
  <c r="AM32" i="14"/>
  <c r="AM27" i="14"/>
  <c r="AM25" i="14"/>
  <c r="AM26" i="14"/>
  <c r="C7" i="14"/>
  <c r="U13" i="14"/>
  <c r="V13" i="14" s="1"/>
  <c r="X13" i="14" s="1"/>
  <c r="U14" i="14"/>
  <c r="V14" i="14" s="1"/>
  <c r="X14" i="14" s="1"/>
  <c r="AM20" i="14"/>
  <c r="AM21" i="14"/>
  <c r="C6" i="14"/>
  <c r="AM19" i="14"/>
  <c r="T63" i="12"/>
  <c r="W37" i="4"/>
  <c r="X37" i="4" s="1"/>
  <c r="Z37" i="4" s="1"/>
  <c r="W34" i="4"/>
  <c r="X34" i="4" s="1"/>
  <c r="Z34" i="4" s="1"/>
  <c r="W35" i="4"/>
  <c r="X35" i="4" s="1"/>
  <c r="Z35" i="4" s="1"/>
  <c r="W36" i="4"/>
  <c r="X36" i="4" s="1"/>
  <c r="Z36" i="4" s="1"/>
  <c r="AO54" i="4"/>
  <c r="AO55" i="4"/>
  <c r="AO56" i="4"/>
  <c r="AO57" i="4"/>
  <c r="AO53" i="4"/>
  <c r="W19" i="4"/>
  <c r="X19" i="4" s="1"/>
  <c r="Z19" i="4" s="1"/>
  <c r="W20" i="4"/>
  <c r="X20" i="4" s="1"/>
  <c r="Z20" i="4" s="1"/>
  <c r="W18" i="4"/>
  <c r="X18" i="4" s="1"/>
  <c r="Z18" i="4" s="1"/>
  <c r="AO85" i="4"/>
  <c r="AO81" i="4"/>
  <c r="AO82" i="4"/>
  <c r="AO83" i="4"/>
  <c r="AO84" i="4"/>
  <c r="AO80" i="4"/>
  <c r="X8" i="14" l="1"/>
  <c r="U64" i="12"/>
  <c r="V64" i="12" s="1"/>
  <c r="X64" i="12" s="1"/>
  <c r="U63" i="12"/>
  <c r="V63" i="12" s="1"/>
  <c r="X63" i="12" s="1"/>
  <c r="U62" i="12"/>
  <c r="V62" i="12" s="1"/>
  <c r="X62" i="12" s="1"/>
  <c r="U61" i="12"/>
  <c r="V61" i="12" s="1"/>
  <c r="X61" i="12" s="1"/>
  <c r="X6" i="14"/>
  <c r="X7" i="14"/>
  <c r="AO20" i="4"/>
  <c r="AO18" i="4"/>
  <c r="AO19" i="4"/>
  <c r="AO34" i="4"/>
  <c r="AO36" i="4"/>
  <c r="AO35" i="4"/>
  <c r="AO37" i="4"/>
</calcChain>
</file>

<file path=xl/sharedStrings.xml><?xml version="1.0" encoding="utf-8"?>
<sst xmlns="http://schemas.openxmlformats.org/spreadsheetml/2006/main" count="1991" uniqueCount="180">
  <si>
    <t>Dia: 29/ 11/ 2012 (quinta-feira) - Local: Ginásio de Esportes Moacyr Iguatemy da Silveira</t>
  </si>
  <si>
    <t>Jogo</t>
  </si>
  <si>
    <t>Data</t>
  </si>
  <si>
    <t>Hora</t>
  </si>
  <si>
    <t>Grupo</t>
  </si>
  <si>
    <t>Naipe</t>
  </si>
  <si>
    <t>Fase</t>
  </si>
  <si>
    <t>Equipes</t>
  </si>
  <si>
    <t>x</t>
  </si>
  <si>
    <r>
      <t>1</t>
    </r>
    <r>
      <rPr>
        <u/>
        <vertAlign val="superscript"/>
        <sz val="5"/>
        <color indexed="8"/>
        <rFont val="Arial"/>
        <family val="2"/>
      </rPr>
      <t>o</t>
    </r>
    <r>
      <rPr>
        <sz val="5"/>
        <color indexed="8"/>
        <rFont val="Arial"/>
        <family val="2"/>
      </rPr>
      <t xml:space="preserve"> set</t>
    </r>
  </si>
  <si>
    <r>
      <t>2</t>
    </r>
    <r>
      <rPr>
        <u/>
        <vertAlign val="superscript"/>
        <sz val="5"/>
        <color indexed="8"/>
        <rFont val="Arial"/>
        <family val="2"/>
      </rPr>
      <t>o</t>
    </r>
    <r>
      <rPr>
        <sz val="5"/>
        <color indexed="8"/>
        <rFont val="Arial"/>
        <family val="2"/>
      </rPr>
      <t xml:space="preserve"> set</t>
    </r>
  </si>
  <si>
    <r>
      <t>3</t>
    </r>
    <r>
      <rPr>
        <u/>
        <vertAlign val="superscript"/>
        <sz val="5"/>
        <color indexed="8"/>
        <rFont val="Arial"/>
        <family val="2"/>
      </rPr>
      <t>o</t>
    </r>
    <r>
      <rPr>
        <sz val="5"/>
        <color indexed="8"/>
        <rFont val="Arial"/>
        <family val="2"/>
      </rPr>
      <t xml:space="preserve"> set</t>
    </r>
  </si>
  <si>
    <t>M</t>
  </si>
  <si>
    <t>SF1</t>
  </si>
  <si>
    <t>1A</t>
  </si>
  <si>
    <t>2B</t>
  </si>
  <si>
    <t>SF2</t>
  </si>
  <si>
    <t>1B</t>
  </si>
  <si>
    <t>2A</t>
  </si>
  <si>
    <r>
      <t>3</t>
    </r>
    <r>
      <rPr>
        <u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/ 4</t>
    </r>
    <r>
      <rPr>
        <u/>
        <vertAlign val="superscript"/>
        <sz val="9"/>
        <rFont val="Arial"/>
        <family val="2"/>
      </rPr>
      <t>o</t>
    </r>
  </si>
  <si>
    <t>P7</t>
  </si>
  <si>
    <t>P8</t>
  </si>
  <si>
    <r>
      <t>1</t>
    </r>
    <r>
      <rPr>
        <b/>
        <u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/ 2</t>
    </r>
    <r>
      <rPr>
        <b/>
        <u/>
        <vertAlign val="superscript"/>
        <sz val="9"/>
        <rFont val="Arial"/>
        <family val="2"/>
      </rPr>
      <t>o</t>
    </r>
  </si>
  <si>
    <t>V7</t>
  </si>
  <si>
    <t>V8</t>
  </si>
  <si>
    <t>GRUPO</t>
  </si>
  <si>
    <t>U</t>
  </si>
  <si>
    <t>Jogos</t>
  </si>
  <si>
    <t>Vitórias</t>
  </si>
  <si>
    <t>Derrotas</t>
  </si>
  <si>
    <r>
      <t xml:space="preserve">TOTAL </t>
    </r>
    <r>
      <rPr>
        <sz val="5.5"/>
        <color indexed="8"/>
        <rFont val="Arial"/>
        <family val="2"/>
      </rPr>
      <t>PONTOS</t>
    </r>
  </si>
  <si>
    <t>S E T S</t>
  </si>
  <si>
    <t>P O N T O S</t>
  </si>
  <si>
    <t>CLASSIF.</t>
  </si>
  <si>
    <t>calc</t>
  </si>
  <si>
    <t>maior</t>
  </si>
  <si>
    <t>corresp</t>
  </si>
  <si>
    <t>class</t>
  </si>
  <si>
    <t>procv</t>
  </si>
  <si>
    <t>PRÓ</t>
  </si>
  <si>
    <t>CON.</t>
  </si>
  <si>
    <t>AVE</t>
  </si>
  <si>
    <t>A- Azul</t>
  </si>
  <si>
    <r>
      <t>1</t>
    </r>
    <r>
      <rPr>
        <u/>
        <vertAlign val="superscript"/>
        <sz val="10"/>
        <color indexed="10"/>
        <rFont val="Arial"/>
        <family val="2"/>
      </rPr>
      <t>o</t>
    </r>
  </si>
  <si>
    <t>B- Amarelo</t>
  </si>
  <si>
    <r>
      <t>2</t>
    </r>
    <r>
      <rPr>
        <u/>
        <vertAlign val="superscript"/>
        <sz val="10"/>
        <color indexed="10"/>
        <rFont val="Arial"/>
        <family val="2"/>
      </rPr>
      <t>o</t>
    </r>
  </si>
  <si>
    <t>C- Vermelho</t>
  </si>
  <si>
    <r>
      <t>3</t>
    </r>
    <r>
      <rPr>
        <u/>
        <vertAlign val="superscript"/>
        <sz val="10"/>
        <color indexed="10"/>
        <rFont val="Arial"/>
        <family val="2"/>
      </rPr>
      <t>o</t>
    </r>
  </si>
  <si>
    <t>Dia: 1/ 12/ 2012 (Sábado) - Local: Ginásio de Esportes Moacyr Iguatemy da Silveira</t>
  </si>
  <si>
    <t>Class</t>
  </si>
  <si>
    <t>a</t>
  </si>
  <si>
    <t>b</t>
  </si>
  <si>
    <t>c</t>
  </si>
  <si>
    <t>d</t>
  </si>
  <si>
    <r>
      <t>4</t>
    </r>
    <r>
      <rPr>
        <u/>
        <vertAlign val="superscript"/>
        <sz val="10"/>
        <color indexed="10"/>
        <rFont val="Arial"/>
        <family val="2"/>
      </rPr>
      <t>o</t>
    </r>
  </si>
  <si>
    <t>Dia: 5/ 5/ 2012 (Sábado) - Local: Ginásio de Esportes Moacir Iguatemi da Silveira</t>
  </si>
  <si>
    <t>F</t>
  </si>
  <si>
    <r>
      <t>5</t>
    </r>
    <r>
      <rPr>
        <u/>
        <vertAlign val="superscript"/>
        <sz val="10"/>
        <color indexed="10"/>
        <rFont val="Arial"/>
        <family val="2"/>
      </rPr>
      <t>o</t>
    </r>
  </si>
  <si>
    <t>Dia: 27/ 10/ 2013 (domingo) - Local: Ginásio de Esportes Moacyr Iguatemy da Silveira</t>
  </si>
  <si>
    <t>e</t>
  </si>
  <si>
    <t>f</t>
  </si>
  <si>
    <r>
      <t>6</t>
    </r>
    <r>
      <rPr>
        <u/>
        <vertAlign val="superscript"/>
        <sz val="10"/>
        <color indexed="10"/>
        <rFont val="Arial"/>
        <family val="2"/>
      </rPr>
      <t>o</t>
    </r>
  </si>
  <si>
    <t>CLASSIFICAÇÃO FINAL</t>
  </si>
  <si>
    <t>MASCULINO</t>
  </si>
  <si>
    <t>1o Lugar:</t>
  </si>
  <si>
    <t>ARWEG (JARAGUÁ DO SUL)</t>
  </si>
  <si>
    <t>2o Lugar:</t>
  </si>
  <si>
    <t>OMEGA (JOINVILLE)</t>
  </si>
  <si>
    <t>3o Lugar:</t>
  </si>
  <si>
    <t>BENVETEX/ FME (INDAIAL)</t>
  </si>
  <si>
    <t>4o Lugar:</t>
  </si>
  <si>
    <t>GUARAMIRIM</t>
  </si>
  <si>
    <t>FEMININO</t>
  </si>
  <si>
    <t>HIP MÁQUINAS (INDAIAL)</t>
  </si>
  <si>
    <t>ADV/ FME (JARAGUÁ DO SUL)</t>
  </si>
  <si>
    <t>AGV (GUARAMIRIM)</t>
  </si>
  <si>
    <t>CIA MASTER (SÃO JOÃO BATISTA)</t>
  </si>
  <si>
    <t>LIGA VOLEIBOL DE SANTA CATARINA - LV</t>
  </si>
  <si>
    <t>São José - 26/nov a 1/dez de 2012</t>
  </si>
  <si>
    <t>PALHOÇA/FMEC/ATF</t>
  </si>
  <si>
    <t>APAV/FORQUILHINHA</t>
  </si>
  <si>
    <t xml:space="preserve">COLEGIAL </t>
  </si>
  <si>
    <t>TUBARÃO/FMEC/AUT</t>
  </si>
  <si>
    <t xml:space="preserve">MORRO DA FUMAÇA </t>
  </si>
  <si>
    <t>5o Lugar:</t>
  </si>
  <si>
    <t>COPA ARAQUARI DE VOLEIBOL</t>
  </si>
  <si>
    <t>Araquari - 27 de outubro de 2013</t>
  </si>
  <si>
    <t>A</t>
  </si>
  <si>
    <t>B</t>
  </si>
  <si>
    <t>6o Lugar:</t>
  </si>
  <si>
    <r>
      <t>1</t>
    </r>
    <r>
      <rPr>
        <b/>
        <u/>
        <vertAlign val="superscript"/>
        <sz val="28"/>
        <color indexed="8"/>
        <rFont val="BIGCITY-Normal"/>
      </rPr>
      <t>o</t>
    </r>
    <r>
      <rPr>
        <b/>
        <sz val="28"/>
        <color indexed="8"/>
        <rFont val="BIGCITY-Normal"/>
      </rPr>
      <t xml:space="preserve"> Aberto de Voleibol Feminino</t>
    </r>
  </si>
  <si>
    <t>Araquari - 5 e 6 de maio de 2012</t>
  </si>
  <si>
    <r>
      <t>7</t>
    </r>
    <r>
      <rPr>
        <u/>
        <vertAlign val="superscript"/>
        <sz val="10"/>
        <color indexed="10"/>
        <rFont val="Arial"/>
        <family val="2"/>
      </rPr>
      <t>o</t>
    </r>
  </si>
  <si>
    <t>g</t>
  </si>
  <si>
    <t>7o Lugar:</t>
  </si>
  <si>
    <r>
      <t>1</t>
    </r>
    <r>
      <rPr>
        <b/>
        <u/>
        <vertAlign val="superscript"/>
        <sz val="28"/>
        <color indexed="8"/>
        <rFont val="BIGCITY-Normal"/>
      </rPr>
      <t>o</t>
    </r>
    <r>
      <rPr>
        <b/>
        <sz val="28"/>
        <color indexed="8"/>
        <rFont val="BIGCITY-Normal"/>
      </rPr>
      <t xml:space="preserve"> Aberto de Voleibol Feminino de Araquari</t>
    </r>
  </si>
  <si>
    <t>Araquari, 5 e 6 de maio de 2012</t>
  </si>
  <si>
    <t>h</t>
  </si>
  <si>
    <t>Dia: 6/ 5/ 2012 (Domingo) - Local: Ginásio de Esportes Moacir Iguatemi da Silveira</t>
  </si>
  <si>
    <t>8o Lugar:</t>
  </si>
  <si>
    <r>
      <t>1</t>
    </r>
    <r>
      <rPr>
        <b/>
        <u/>
        <vertAlign val="superscript"/>
        <sz val="16"/>
        <color indexed="8"/>
        <rFont val="BIGCITY-Normal"/>
      </rPr>
      <t>o</t>
    </r>
    <r>
      <rPr>
        <b/>
        <sz val="16"/>
        <color indexed="8"/>
        <rFont val="BIGCITY-Normal"/>
      </rPr>
      <t xml:space="preserve"> Aberto de Voleibol Feminino</t>
    </r>
  </si>
  <si>
    <r>
      <t>1</t>
    </r>
    <r>
      <rPr>
        <u/>
        <vertAlign val="superscript"/>
        <sz val="9"/>
        <color indexed="10"/>
        <rFont val="Arial"/>
        <family val="2"/>
      </rPr>
      <t>o</t>
    </r>
  </si>
  <si>
    <r>
      <t>2</t>
    </r>
    <r>
      <rPr>
        <u/>
        <vertAlign val="superscript"/>
        <sz val="9"/>
        <color indexed="10"/>
        <rFont val="Arial"/>
        <family val="2"/>
      </rPr>
      <t>o</t>
    </r>
  </si>
  <si>
    <r>
      <t>3</t>
    </r>
    <r>
      <rPr>
        <u/>
        <vertAlign val="superscript"/>
        <sz val="9"/>
        <color indexed="10"/>
        <rFont val="Arial"/>
        <family val="2"/>
      </rPr>
      <t>o</t>
    </r>
  </si>
  <si>
    <r>
      <t>4</t>
    </r>
    <r>
      <rPr>
        <u/>
        <vertAlign val="superscript"/>
        <sz val="9"/>
        <color rgb="FF0070C0"/>
        <rFont val="Arial"/>
        <family val="2"/>
      </rPr>
      <t>o</t>
    </r>
  </si>
  <si>
    <r>
      <t>5</t>
    </r>
    <r>
      <rPr>
        <u/>
        <vertAlign val="superscript"/>
        <sz val="9"/>
        <color rgb="FF0070C0"/>
        <rFont val="Arial"/>
        <family val="2"/>
      </rPr>
      <t>o</t>
    </r>
  </si>
  <si>
    <r>
      <t>6</t>
    </r>
    <r>
      <rPr>
        <u/>
        <vertAlign val="superscript"/>
        <sz val="9"/>
        <color rgb="FF0070C0"/>
        <rFont val="Arial"/>
        <family val="2"/>
      </rPr>
      <t>o</t>
    </r>
  </si>
  <si>
    <r>
      <t>7</t>
    </r>
    <r>
      <rPr>
        <u/>
        <vertAlign val="superscript"/>
        <sz val="9"/>
        <color theme="0"/>
        <rFont val="Arial"/>
        <family val="2"/>
      </rPr>
      <t>o</t>
    </r>
  </si>
  <si>
    <r>
      <t>8</t>
    </r>
    <r>
      <rPr>
        <u/>
        <vertAlign val="superscript"/>
        <sz val="9"/>
        <color theme="0"/>
        <rFont val="Arial"/>
        <family val="2"/>
      </rPr>
      <t>o</t>
    </r>
  </si>
  <si>
    <r>
      <t>9</t>
    </r>
    <r>
      <rPr>
        <u/>
        <vertAlign val="superscript"/>
        <sz val="9"/>
        <color theme="0"/>
        <rFont val="Arial"/>
        <family val="2"/>
      </rPr>
      <t>o</t>
    </r>
  </si>
  <si>
    <t>C</t>
  </si>
  <si>
    <t>Dia: 5/ 5/ 2012 (Sábado) - Local: Ginásio do Colégio Agrícola</t>
  </si>
  <si>
    <r>
      <t>2</t>
    </r>
    <r>
      <rPr>
        <b/>
        <u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FASE</t>
    </r>
  </si>
  <si>
    <t>D</t>
  </si>
  <si>
    <t>E</t>
  </si>
  <si>
    <t>3+</t>
  </si>
  <si>
    <t>3-</t>
  </si>
  <si>
    <t>1C</t>
  </si>
  <si>
    <t>Dia: 6/ 5/ 2012 (domingo) - Local: Ginásio de Esportes Moacir Iguatemi da Silveira</t>
  </si>
  <si>
    <r>
      <t>3</t>
    </r>
    <r>
      <rPr>
        <b/>
        <u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/ 4</t>
    </r>
    <r>
      <rPr>
        <b/>
        <u/>
        <vertAlign val="superscript"/>
        <sz val="9"/>
        <rFont val="Arial"/>
        <family val="2"/>
      </rPr>
      <t>o</t>
    </r>
  </si>
  <si>
    <t>9o Lugar:</t>
  </si>
  <si>
    <t>* A Relação Nomimal junto com os documentos deverá ser entregue 15 minutos antes do horário do jogo;</t>
  </si>
  <si>
    <t>* O aquecimento das equipes dentro da quadra será de no máximo 10 minutos (4 com bola, 6 na rede);</t>
  </si>
  <si>
    <t>* Não haverá Tempo Técnico;</t>
  </si>
  <si>
    <t>* A seqüência dos jogos poderá ser alterada de acordo com a necessidade;</t>
  </si>
  <si>
    <t>Obs.: Não será feita troca na seqüência dos jogos por atraso de atleta ou de equipe;</t>
  </si>
  <si>
    <t>* Os jogos interrompidos por motivos legítimos serão reiniciados com o mesmo placar e jogadores;</t>
  </si>
  <si>
    <r>
      <t xml:space="preserve">* </t>
    </r>
    <r>
      <rPr>
        <u/>
        <sz val="9"/>
        <rFont val="Arial"/>
        <family val="2"/>
      </rPr>
      <t>Classificação para 2a Fase:</t>
    </r>
    <r>
      <rPr>
        <sz val="9"/>
        <rFont val="Arial"/>
        <family val="2"/>
      </rPr>
      <t xml:space="preserve"> 1os de cada grupo = 1o, 2o e 3o colocados; 2os de cada grupo = 4o, 5o e 6o colocados;</t>
    </r>
  </si>
  <si>
    <t>A classificação para a 2a Fase será feita atraves do desempenho de cada equipe;</t>
  </si>
  <si>
    <r>
      <t>1</t>
    </r>
    <r>
      <rPr>
        <b/>
        <u/>
        <vertAlign val="superscript"/>
        <sz val="18"/>
        <color indexed="8"/>
        <rFont val="BIGCITY-Normal"/>
      </rPr>
      <t>o</t>
    </r>
    <r>
      <rPr>
        <b/>
        <sz val="18"/>
        <color indexed="8"/>
        <rFont val="BIGCITY-Normal"/>
      </rPr>
      <t xml:space="preserve"> Aberto de Voleibol Feminino</t>
    </r>
  </si>
  <si>
    <t>SAO PAULO</t>
  </si>
  <si>
    <t>LIMEIRA</t>
  </si>
  <si>
    <t>RIO NEGRINHO</t>
  </si>
  <si>
    <t>JOINVILLE</t>
  </si>
  <si>
    <t>SAO BENTO</t>
  </si>
  <si>
    <t>JARAGUA</t>
  </si>
  <si>
    <t>ARAQUARI</t>
  </si>
  <si>
    <t>GARUVA</t>
  </si>
  <si>
    <t>Dia: 5/ 5/ 2012 (sábado) - Local: Ginásio de Esportes Moacir Iguatemi da Silveira (Centro)</t>
  </si>
  <si>
    <t>Dia: 5/ 5/ 2012 (sábado) - Local: Ginásio do Colégio Agrícola</t>
  </si>
  <si>
    <t>Elim</t>
  </si>
  <si>
    <t>2C</t>
  </si>
  <si>
    <t>Dia: 6/ 5/ 2012 (domingo) - Local: Ginásio de Esportes Moacir Iguatemi da Silveira (Centro)</t>
  </si>
  <si>
    <t>* A Classificação de 5o a 9o Lugares será feita através de Sets Average e Pontos Average nos jogos eliminatórios;</t>
  </si>
  <si>
    <r>
      <t>1</t>
    </r>
    <r>
      <rPr>
        <b/>
        <u/>
        <vertAlign val="superscript"/>
        <sz val="22"/>
        <color indexed="8"/>
        <rFont val="BIGCITY-Normal"/>
      </rPr>
      <t>o</t>
    </r>
    <r>
      <rPr>
        <b/>
        <sz val="22"/>
        <color indexed="8"/>
        <rFont val="BIGCITY-Normal"/>
      </rPr>
      <t xml:space="preserve"> Aberto de Voleibol Feminino</t>
    </r>
  </si>
  <si>
    <r>
      <t>8</t>
    </r>
    <r>
      <rPr>
        <u/>
        <vertAlign val="superscript"/>
        <sz val="10"/>
        <color indexed="10"/>
        <rFont val="Arial"/>
        <family val="2"/>
      </rPr>
      <t>o</t>
    </r>
  </si>
  <si>
    <r>
      <t>9</t>
    </r>
    <r>
      <rPr>
        <u/>
        <vertAlign val="superscript"/>
        <sz val="10"/>
        <color indexed="10"/>
        <rFont val="Arial"/>
        <family val="2"/>
      </rPr>
      <t>o</t>
    </r>
  </si>
  <si>
    <t>G</t>
  </si>
  <si>
    <t>H</t>
  </si>
  <si>
    <t>I</t>
  </si>
  <si>
    <t>Caso haja necessidade de realizar ou completar um jogo no domingo, este será inciado às 8:30h.</t>
  </si>
  <si>
    <t>A seqüência das Semifinais poderá ser alteradas de acordo com o último jogo da 1a fase.</t>
  </si>
  <si>
    <t>Caso as 2 equipes tenham jogado o último jogo levará vantagem aquela que ficar melhor classificada.</t>
  </si>
  <si>
    <t>3C</t>
  </si>
  <si>
    <t>3A</t>
  </si>
  <si>
    <t>3B</t>
  </si>
  <si>
    <t>4C</t>
  </si>
  <si>
    <r>
      <t>10</t>
    </r>
    <r>
      <rPr>
        <u/>
        <vertAlign val="superscript"/>
        <sz val="10"/>
        <color indexed="10"/>
        <rFont val="Arial"/>
        <family val="2"/>
      </rPr>
      <t>o</t>
    </r>
  </si>
  <si>
    <t>aaa</t>
  </si>
  <si>
    <t>bbb</t>
  </si>
  <si>
    <t>ccc</t>
  </si>
  <si>
    <t>ddd</t>
  </si>
  <si>
    <t>eee</t>
  </si>
  <si>
    <t>fff</t>
  </si>
  <si>
    <t xml:space="preserve"> </t>
  </si>
  <si>
    <t>ggg</t>
  </si>
  <si>
    <t>hhh</t>
  </si>
  <si>
    <t>iii</t>
  </si>
  <si>
    <t>jjj</t>
  </si>
  <si>
    <t>FEPESE VOLEI 05</t>
  </si>
  <si>
    <t>AABB/SACA ESSA/FPOLIS</t>
  </si>
  <si>
    <t>Dia: 18/ 06/ 2023 (domingo) - Local: Ginásio Do Colegio Herondina</t>
  </si>
  <si>
    <t>CAMPEONATO DE VOLEIBOL DE SANTA CATARINA - LV</t>
  </si>
  <si>
    <r>
      <rPr>
        <u/>
        <vertAlign val="superscript"/>
        <sz val="9"/>
        <rFont val="Arial"/>
        <family val="2"/>
      </rPr>
      <t>5o</t>
    </r>
    <r>
      <rPr>
        <sz val="9"/>
        <rFont val="Arial"/>
        <family val="2"/>
      </rPr>
      <t xml:space="preserve"> / 6</t>
    </r>
    <r>
      <rPr>
        <u/>
        <vertAlign val="superscript"/>
        <sz val="9"/>
        <rFont val="Arial"/>
        <family val="2"/>
      </rPr>
      <t>o</t>
    </r>
  </si>
  <si>
    <r>
      <rPr>
        <u/>
        <vertAlign val="superscript"/>
        <sz val="9"/>
        <rFont val="Arial"/>
        <family val="2"/>
      </rPr>
      <t>1o</t>
    </r>
    <r>
      <rPr>
        <sz val="9"/>
        <rFont val="Arial"/>
        <family val="2"/>
      </rPr>
      <t xml:space="preserve"> / 2</t>
    </r>
    <r>
      <rPr>
        <u/>
        <vertAlign val="superscript"/>
        <sz val="9"/>
        <rFont val="Arial"/>
        <family val="2"/>
      </rPr>
      <t>o</t>
    </r>
  </si>
  <si>
    <t>SUB 14 FEMININO 1ª ETAPA - 20 de abril de 2024</t>
  </si>
  <si>
    <t>HERONDINA VOLEI</t>
  </si>
  <si>
    <t>AVOFEL</t>
  </si>
  <si>
    <t>ELASE</t>
  </si>
  <si>
    <t>PALHOÇA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</si>
</sst>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color indexed="8"/>
      <name val="BIGCITY-Normal"/>
    </font>
    <font>
      <sz val="14"/>
      <color indexed="8"/>
      <name val="BlippoExt-Heavy"/>
    </font>
    <font>
      <b/>
      <sz val="9"/>
      <color indexed="8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u/>
      <vertAlign val="superscript"/>
      <sz val="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4.5"/>
      <name val="Anson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u/>
      <vertAlign val="superscript"/>
      <sz val="9"/>
      <name val="Arial"/>
      <family val="2"/>
    </font>
    <font>
      <b/>
      <sz val="9"/>
      <name val="Arial"/>
      <family val="2"/>
    </font>
    <font>
      <b/>
      <u/>
      <vertAlign val="superscript"/>
      <sz val="9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5.5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name val="Anson"/>
      <family val="2"/>
    </font>
    <font>
      <b/>
      <sz val="5"/>
      <color indexed="10"/>
      <name val="Arial"/>
      <family val="2"/>
    </font>
    <font>
      <u/>
      <vertAlign val="superscript"/>
      <sz val="10"/>
      <color indexed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theme="0"/>
      <name val="Arial"/>
      <family val="2"/>
    </font>
    <font>
      <b/>
      <sz val="9"/>
      <color rgb="FFC00000"/>
      <name val="Arial"/>
      <family val="2"/>
    </font>
    <font>
      <sz val="11"/>
      <color indexed="8"/>
      <name val="Arial"/>
      <family val="2"/>
    </font>
    <font>
      <b/>
      <u/>
      <vertAlign val="superscript"/>
      <sz val="28"/>
      <color indexed="8"/>
      <name val="BIGCITY-Normal"/>
    </font>
    <font>
      <b/>
      <sz val="16"/>
      <color indexed="8"/>
      <name val="BIGCITY-Normal"/>
    </font>
    <font>
      <b/>
      <u/>
      <vertAlign val="superscript"/>
      <sz val="16"/>
      <color indexed="8"/>
      <name val="BIGCITY-Normal"/>
    </font>
    <font>
      <sz val="16"/>
      <name val="Arial"/>
      <family val="2"/>
    </font>
    <font>
      <sz val="12"/>
      <color indexed="8"/>
      <name val="BlippoExt-Heavy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Anson"/>
      <family val="2"/>
    </font>
    <font>
      <sz val="10"/>
      <color rgb="FFFF0000"/>
      <name val="Arial"/>
      <family val="2"/>
    </font>
    <font>
      <sz val="9"/>
      <color indexed="10"/>
      <name val="Arial"/>
      <family val="2"/>
    </font>
    <font>
      <u/>
      <vertAlign val="superscript"/>
      <sz val="9"/>
      <color indexed="10"/>
      <name val="Arial"/>
      <family val="2"/>
    </font>
    <font>
      <sz val="9"/>
      <color rgb="FF0070C0"/>
      <name val="Anson"/>
      <family val="2"/>
    </font>
    <font>
      <b/>
      <sz val="5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u/>
      <vertAlign val="superscript"/>
      <sz val="9"/>
      <color rgb="FF0070C0"/>
      <name val="Arial"/>
      <family val="2"/>
    </font>
    <font>
      <sz val="9"/>
      <color theme="0"/>
      <name val="Anson"/>
      <family val="2"/>
    </font>
    <font>
      <b/>
      <sz val="5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u/>
      <vertAlign val="superscript"/>
      <sz val="9"/>
      <color theme="0"/>
      <name val="Arial"/>
      <family val="2"/>
    </font>
    <font>
      <b/>
      <sz val="10"/>
      <name val="Arial"/>
      <family val="2"/>
    </font>
    <font>
      <b/>
      <u/>
      <vertAlign val="superscript"/>
      <sz val="10"/>
      <name val="Arial"/>
      <family val="2"/>
    </font>
    <font>
      <sz val="6"/>
      <name val="Anson"/>
      <family val="2"/>
    </font>
    <font>
      <sz val="11"/>
      <name val="Arial"/>
      <family val="2"/>
    </font>
    <font>
      <u/>
      <sz val="9"/>
      <name val="Arial"/>
      <family val="2"/>
    </font>
    <font>
      <b/>
      <sz val="18"/>
      <color indexed="8"/>
      <name val="BIGCITY-Normal"/>
    </font>
    <font>
      <b/>
      <u/>
      <vertAlign val="superscript"/>
      <sz val="18"/>
      <color indexed="8"/>
      <name val="BIGCITY-Normal"/>
    </font>
    <font>
      <sz val="18"/>
      <name val="Arial"/>
      <family val="2"/>
    </font>
    <font>
      <sz val="11"/>
      <color indexed="8"/>
      <name val="BlippoExt-Heavy"/>
    </font>
    <font>
      <sz val="7"/>
      <name val="Arial"/>
      <family val="2"/>
    </font>
    <font>
      <b/>
      <sz val="22"/>
      <color indexed="8"/>
      <name val="BIGCITY-Normal"/>
    </font>
    <font>
      <b/>
      <u/>
      <vertAlign val="superscript"/>
      <sz val="22"/>
      <color indexed="8"/>
      <name val="BIGCITY-Normal"/>
    </font>
    <font>
      <sz val="22"/>
      <name val="Arial"/>
      <family val="2"/>
    </font>
    <font>
      <b/>
      <sz val="10"/>
      <color rgb="FFFFFF00"/>
      <name val="Arial"/>
      <family val="2"/>
    </font>
    <font>
      <sz val="7"/>
      <color rgb="FFFF0000"/>
      <name val="Arial"/>
      <family val="2"/>
    </font>
    <font>
      <b/>
      <sz val="28"/>
      <color theme="9"/>
      <name val="BIGCITY-Normal"/>
    </font>
    <font>
      <sz val="10"/>
      <color theme="9"/>
      <name val="Arial"/>
      <family val="2"/>
    </font>
    <font>
      <sz val="14"/>
      <color theme="9" tint="-0.249977111117893"/>
      <name val="BlippoExt-Heavy"/>
    </font>
    <font>
      <sz val="20"/>
      <name val="Arial"/>
      <family val="2"/>
    </font>
    <font>
      <sz val="20"/>
      <color indexed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737">
    <xf numFmtId="0" fontId="0" fillId="0" borderId="0" xfId="0"/>
    <xf numFmtId="0" fontId="2" fillId="0" borderId="0" xfId="1"/>
    <xf numFmtId="0" fontId="5" fillId="0" borderId="9" xfId="1" applyFont="1" applyBorder="1"/>
    <xf numFmtId="0" fontId="5" fillId="0" borderId="0" xfId="1" applyFont="1"/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2" fillId="0" borderId="12" xfId="1" applyFont="1" applyBorder="1" applyAlignment="1">
      <alignment horizontal="center" vertical="center" shrinkToFit="1"/>
    </xf>
    <xf numFmtId="0" fontId="15" fillId="0" borderId="14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5" fillId="0" borderId="20" xfId="1" applyFont="1" applyBorder="1" applyAlignment="1">
      <alignment horizontal="center" vertical="center" shrinkToFit="1"/>
    </xf>
    <xf numFmtId="0" fontId="25" fillId="0" borderId="21" xfId="1" applyFont="1" applyBorder="1" applyAlignment="1">
      <alignment horizontal="center" vertical="center" shrinkToFit="1"/>
    </xf>
    <xf numFmtId="0" fontId="27" fillId="3" borderId="22" xfId="1" applyFont="1" applyFill="1" applyBorder="1" applyAlignment="1">
      <alignment horizontal="center" vertical="center" shrinkToFit="1"/>
    </xf>
    <xf numFmtId="0" fontId="28" fillId="2" borderId="23" xfId="1" applyFont="1" applyFill="1" applyBorder="1" applyAlignment="1">
      <alignment horizontal="center" vertical="center" shrinkToFit="1"/>
    </xf>
    <xf numFmtId="164" fontId="25" fillId="4" borderId="28" xfId="1" applyNumberFormat="1" applyFont="1" applyFill="1" applyBorder="1" applyAlignment="1">
      <alignment horizontal="center" vertical="center" shrinkToFit="1"/>
    </xf>
    <xf numFmtId="164" fontId="25" fillId="4" borderId="29" xfId="1" applyNumberFormat="1" applyFont="1" applyFill="1" applyBorder="1" applyAlignment="1">
      <alignment horizontal="center" vertical="center" shrinkToFit="1"/>
    </xf>
    <xf numFmtId="0" fontId="27" fillId="0" borderId="33" xfId="1" applyFont="1" applyBorder="1" applyAlignment="1">
      <alignment horizontal="center" vertical="center" shrinkToFit="1"/>
    </xf>
    <xf numFmtId="0" fontId="28" fillId="2" borderId="29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164" fontId="25" fillId="0" borderId="28" xfId="1" applyNumberFormat="1" applyFont="1" applyBorder="1" applyAlignment="1">
      <alignment horizontal="center" vertical="center" shrinkToFit="1"/>
    </xf>
    <xf numFmtId="164" fontId="25" fillId="0" borderId="37" xfId="1" applyNumberFormat="1" applyFont="1" applyBorder="1" applyAlignment="1">
      <alignment horizontal="center" vertical="center" shrinkToFit="1"/>
    </xf>
    <xf numFmtId="0" fontId="27" fillId="3" borderId="40" xfId="1" applyFont="1" applyFill="1" applyBorder="1" applyAlignment="1">
      <alignment horizontal="center" vertical="center" shrinkToFit="1"/>
    </xf>
    <xf numFmtId="0" fontId="28" fillId="2" borderId="41" xfId="1" applyFont="1" applyFill="1" applyBorder="1" applyAlignment="1">
      <alignment horizontal="center" vertical="center" shrinkToFit="1"/>
    </xf>
    <xf numFmtId="164" fontId="25" fillId="4" borderId="46" xfId="1" applyNumberFormat="1" applyFont="1" applyFill="1" applyBorder="1" applyAlignment="1">
      <alignment horizontal="center" vertical="center" shrinkToFit="1"/>
    </xf>
    <xf numFmtId="0" fontId="30" fillId="0" borderId="0" xfId="2" applyAlignment="1" applyProtection="1"/>
    <xf numFmtId="0" fontId="30" fillId="0" borderId="0" xfId="2" applyFill="1" applyAlignment="1" applyProtection="1"/>
    <xf numFmtId="0" fontId="13" fillId="0" borderId="0" xfId="1" applyFont="1"/>
    <xf numFmtId="0" fontId="15" fillId="0" borderId="48" xfId="1" applyFont="1" applyBorder="1" applyAlignment="1">
      <alignment horizontal="center" vertical="center" shrinkToFit="1"/>
    </xf>
    <xf numFmtId="0" fontId="15" fillId="0" borderId="49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28" fillId="2" borderId="52" xfId="1" applyFont="1" applyFill="1" applyBorder="1" applyAlignment="1">
      <alignment horizontal="center" vertical="center" shrinkToFit="1"/>
    </xf>
    <xf numFmtId="164" fontId="25" fillId="0" borderId="29" xfId="1" applyNumberFormat="1" applyFont="1" applyBorder="1" applyAlignment="1">
      <alignment horizontal="center" vertical="center" shrinkToFit="1"/>
    </xf>
    <xf numFmtId="0" fontId="27" fillId="3" borderId="33" xfId="1" applyFont="1" applyFill="1" applyBorder="1" applyAlignment="1">
      <alignment horizontal="center" vertical="center" shrinkToFit="1"/>
    </xf>
    <xf numFmtId="0" fontId="28" fillId="2" borderId="55" xfId="1" applyFont="1" applyFill="1" applyBorder="1" applyAlignment="1">
      <alignment horizontal="center" vertical="center" shrinkToFit="1"/>
    </xf>
    <xf numFmtId="164" fontId="25" fillId="4" borderId="37" xfId="1" applyNumberFormat="1" applyFont="1" applyFill="1" applyBorder="1" applyAlignment="1">
      <alignment horizontal="center" vertical="center" shrinkToFit="1"/>
    </xf>
    <xf numFmtId="0" fontId="27" fillId="0" borderId="40" xfId="1" applyFont="1" applyBorder="1" applyAlignment="1">
      <alignment horizontal="center" vertical="center" shrinkToFit="1"/>
    </xf>
    <xf numFmtId="0" fontId="28" fillId="2" borderId="19" xfId="1" applyFont="1" applyFill="1" applyBorder="1" applyAlignment="1">
      <alignment horizontal="center" vertical="center" shrinkToFit="1"/>
    </xf>
    <xf numFmtId="164" fontId="25" fillId="0" borderId="46" xfId="1" applyNumberFormat="1" applyFont="1" applyBorder="1" applyAlignment="1">
      <alignment horizontal="center" vertical="center" shrinkToFit="1"/>
    </xf>
    <xf numFmtId="0" fontId="28" fillId="2" borderId="42" xfId="1" applyFont="1" applyFill="1" applyBorder="1" applyAlignment="1">
      <alignment horizontal="center" vertical="center" shrinkToFit="1"/>
    </xf>
    <xf numFmtId="0" fontId="25" fillId="2" borderId="20" xfId="1" applyFont="1" applyFill="1" applyBorder="1" applyAlignment="1">
      <alignment horizontal="center" vertical="center" shrinkToFit="1"/>
    </xf>
    <xf numFmtId="0" fontId="25" fillId="2" borderId="21" xfId="1" applyFont="1" applyFill="1" applyBorder="1" applyAlignment="1">
      <alignment horizontal="center" vertical="center" shrinkToFit="1"/>
    </xf>
    <xf numFmtId="164" fontId="25" fillId="2" borderId="28" xfId="1" applyNumberFormat="1" applyFont="1" applyFill="1" applyBorder="1" applyAlignment="1">
      <alignment horizontal="center" vertical="center" shrinkToFit="1"/>
    </xf>
    <xf numFmtId="164" fontId="25" fillId="2" borderId="29" xfId="1" applyNumberFormat="1" applyFont="1" applyFill="1" applyBorder="1" applyAlignment="1">
      <alignment horizontal="center" vertical="center" shrinkToFit="1"/>
    </xf>
    <xf numFmtId="164" fontId="25" fillId="2" borderId="37" xfId="1" applyNumberFormat="1" applyFont="1" applyFill="1" applyBorder="1" applyAlignment="1">
      <alignment horizontal="center" vertical="center" shrinkToFit="1"/>
    </xf>
    <xf numFmtId="164" fontId="25" fillId="2" borderId="46" xfId="1" applyNumberFormat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19" fillId="0" borderId="9" xfId="1" applyFont="1" applyBorder="1" applyAlignment="1">
      <alignment horizontal="left" vertical="center"/>
    </xf>
    <xf numFmtId="0" fontId="2" fillId="0" borderId="9" xfId="1" applyBorder="1" applyAlignment="1">
      <alignment horizontal="left" vertical="center"/>
    </xf>
    <xf numFmtId="0" fontId="2" fillId="0" borderId="9" xfId="1" applyBorder="1"/>
    <xf numFmtId="0" fontId="24" fillId="0" borderId="9" xfId="1" applyFont="1" applyBorder="1"/>
    <xf numFmtId="0" fontId="31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3" fillId="0" borderId="9" xfId="1" applyFont="1" applyBorder="1" applyAlignment="1">
      <alignment horizontal="left" vertical="center"/>
    </xf>
    <xf numFmtId="0" fontId="34" fillId="0" borderId="9" xfId="1" applyFont="1" applyBorder="1" applyAlignment="1">
      <alignment horizontal="left" vertical="center"/>
    </xf>
    <xf numFmtId="0" fontId="35" fillId="0" borderId="9" xfId="1" applyFont="1" applyBorder="1" applyAlignment="1">
      <alignment horizontal="left" vertical="center"/>
    </xf>
    <xf numFmtId="0" fontId="36" fillId="0" borderId="9" xfId="1" applyFont="1" applyBorder="1" applyAlignment="1">
      <alignment horizontal="left" vertical="center"/>
    </xf>
    <xf numFmtId="20" fontId="2" fillId="0" borderId="0" xfId="1" applyNumberFormat="1" applyAlignment="1">
      <alignment horizontal="left" vertical="center"/>
    </xf>
    <xf numFmtId="0" fontId="25" fillId="0" borderId="0" xfId="1" applyFont="1"/>
    <xf numFmtId="20" fontId="2" fillId="0" borderId="0" xfId="1" applyNumberFormat="1"/>
    <xf numFmtId="0" fontId="25" fillId="0" borderId="9" xfId="1" applyFont="1" applyBorder="1"/>
    <xf numFmtId="20" fontId="2" fillId="0" borderId="9" xfId="1" applyNumberFormat="1" applyBorder="1"/>
    <xf numFmtId="0" fontId="38" fillId="0" borderId="35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6" borderId="27" xfId="0" applyFont="1" applyFill="1" applyBorder="1" applyAlignment="1">
      <alignment horizontal="left" vertical="center"/>
    </xf>
    <xf numFmtId="0" fontId="38" fillId="6" borderId="25" xfId="0" applyFont="1" applyFill="1" applyBorder="1" applyAlignment="1">
      <alignment horizontal="left" vertical="center"/>
    </xf>
    <xf numFmtId="0" fontId="38" fillId="6" borderId="26" xfId="0" applyFont="1" applyFill="1" applyBorder="1" applyAlignment="1">
      <alignment horizontal="left" vertical="center"/>
    </xf>
    <xf numFmtId="0" fontId="38" fillId="6" borderId="35" xfId="0" applyFont="1" applyFill="1" applyBorder="1" applyAlignment="1">
      <alignment horizontal="left" vertical="center"/>
    </xf>
    <xf numFmtId="0" fontId="38" fillId="6" borderId="13" xfId="0" applyFont="1" applyFill="1" applyBorder="1" applyAlignment="1">
      <alignment horizontal="left" vertical="center"/>
    </xf>
    <xf numFmtId="0" fontId="38" fillId="6" borderId="36" xfId="0" applyFont="1" applyFill="1" applyBorder="1" applyAlignment="1">
      <alignment horizontal="left" vertical="center"/>
    </xf>
    <xf numFmtId="0" fontId="38" fillId="6" borderId="45" xfId="0" applyFont="1" applyFill="1" applyBorder="1" applyAlignment="1">
      <alignment horizontal="left" vertical="center"/>
    </xf>
    <xf numFmtId="0" fontId="38" fillId="6" borderId="43" xfId="0" applyFont="1" applyFill="1" applyBorder="1" applyAlignment="1">
      <alignment horizontal="left" vertical="center"/>
    </xf>
    <xf numFmtId="0" fontId="38" fillId="6" borderId="44" xfId="0" applyFont="1" applyFill="1" applyBorder="1" applyAlignment="1">
      <alignment horizontal="left" vertical="center"/>
    </xf>
    <xf numFmtId="0" fontId="28" fillId="3" borderId="23" xfId="1" applyFont="1" applyFill="1" applyBorder="1" applyAlignment="1">
      <alignment horizontal="center" vertical="center" shrinkToFit="1"/>
    </xf>
    <xf numFmtId="0" fontId="28" fillId="0" borderId="29" xfId="1" applyFont="1" applyBorder="1" applyAlignment="1">
      <alignment horizontal="center" vertical="center" shrinkToFit="1"/>
    </xf>
    <xf numFmtId="0" fontId="28" fillId="3" borderId="60" xfId="1" applyFont="1" applyFill="1" applyBorder="1" applyAlignment="1">
      <alignment horizontal="center" vertical="center" shrinkToFit="1"/>
    </xf>
    <xf numFmtId="0" fontId="28" fillId="0" borderId="61" xfId="1" applyFont="1" applyBorder="1" applyAlignment="1">
      <alignment horizontal="center" vertical="center" shrinkToFit="1"/>
    </xf>
    <xf numFmtId="0" fontId="28" fillId="0" borderId="60" xfId="1" applyFont="1" applyBorder="1" applyAlignment="1">
      <alignment horizontal="center" vertical="center" shrinkToFit="1"/>
    </xf>
    <xf numFmtId="0" fontId="28" fillId="3" borderId="62" xfId="1" applyFont="1" applyFill="1" applyBorder="1" applyAlignment="1">
      <alignment horizontal="center" vertical="center" shrinkToFit="1"/>
    </xf>
    <xf numFmtId="164" fontId="25" fillId="4" borderId="29" xfId="1" applyNumberFormat="1" applyFont="1" applyFill="1" applyBorder="1" applyAlignment="1">
      <alignment horizontal="left" vertical="center" shrinkToFit="1"/>
    </xf>
    <xf numFmtId="164" fontId="25" fillId="0" borderId="37" xfId="1" applyNumberFormat="1" applyFont="1" applyBorder="1" applyAlignment="1">
      <alignment horizontal="left" vertical="center" shrinkToFit="1"/>
    </xf>
    <xf numFmtId="164" fontId="25" fillId="4" borderId="46" xfId="1" applyNumberFormat="1" applyFont="1" applyFill="1" applyBorder="1" applyAlignment="1">
      <alignment horizontal="left" vertical="center" shrinkToFit="1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  <xf numFmtId="0" fontId="27" fillId="2" borderId="22" xfId="1" applyFont="1" applyFill="1" applyBorder="1" applyAlignment="1">
      <alignment horizontal="center" vertical="center" shrinkToFit="1"/>
    </xf>
    <xf numFmtId="0" fontId="27" fillId="2" borderId="33" xfId="1" applyFont="1" applyFill="1" applyBorder="1" applyAlignment="1">
      <alignment horizontal="center" vertical="center" shrinkToFit="1"/>
    </xf>
    <xf numFmtId="0" fontId="28" fillId="2" borderId="60" xfId="1" applyFont="1" applyFill="1" applyBorder="1" applyAlignment="1">
      <alignment horizontal="center" vertical="center" shrinkToFit="1"/>
    </xf>
    <xf numFmtId="0" fontId="27" fillId="2" borderId="40" xfId="1" applyFont="1" applyFill="1" applyBorder="1" applyAlignment="1">
      <alignment horizontal="center" vertical="center" shrinkToFit="1"/>
    </xf>
    <xf numFmtId="0" fontId="28" fillId="2" borderId="62" xfId="1" applyFont="1" applyFill="1" applyBorder="1" applyAlignment="1">
      <alignment horizontal="center" vertical="center" shrinkToFit="1"/>
    </xf>
    <xf numFmtId="0" fontId="28" fillId="3" borderId="41" xfId="1" applyFont="1" applyFill="1" applyBorder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25" fillId="0" borderId="0" xfId="1" applyNumberFormat="1" applyFont="1" applyAlignment="1">
      <alignment horizontal="center" vertical="center" shrinkToFit="1"/>
    </xf>
    <xf numFmtId="164" fontId="9" fillId="0" borderId="0" xfId="1" applyNumberFormat="1" applyFont="1" applyAlignment="1">
      <alignment horizontal="center" vertical="center" shrinkToFit="1"/>
    </xf>
    <xf numFmtId="0" fontId="24" fillId="0" borderId="0" xfId="1" applyFont="1" applyAlignment="1">
      <alignment horizontal="center" vertical="center" shrinkToFit="1"/>
    </xf>
    <xf numFmtId="0" fontId="27" fillId="7" borderId="22" xfId="1" applyFont="1" applyFill="1" applyBorder="1" applyAlignment="1">
      <alignment horizontal="center" vertical="center" shrinkToFit="1"/>
    </xf>
    <xf numFmtId="0" fontId="28" fillId="7" borderId="23" xfId="1" applyFont="1" applyFill="1" applyBorder="1" applyAlignment="1">
      <alignment horizontal="center" vertical="center" shrinkToFit="1"/>
    </xf>
    <xf numFmtId="164" fontId="25" fillId="7" borderId="28" xfId="1" applyNumberFormat="1" applyFont="1" applyFill="1" applyBorder="1" applyAlignment="1">
      <alignment horizontal="center" vertical="center" shrinkToFit="1"/>
    </xf>
    <xf numFmtId="164" fontId="25" fillId="7" borderId="29" xfId="1" applyNumberFormat="1" applyFont="1" applyFill="1" applyBorder="1" applyAlignment="1">
      <alignment horizontal="center" vertical="center" shrinkToFit="1"/>
    </xf>
    <xf numFmtId="0" fontId="27" fillId="7" borderId="33" xfId="1" applyFont="1" applyFill="1" applyBorder="1" applyAlignment="1">
      <alignment horizontal="center" vertical="center" shrinkToFit="1"/>
    </xf>
    <xf numFmtId="0" fontId="28" fillId="7" borderId="29" xfId="1" applyFont="1" applyFill="1" applyBorder="1" applyAlignment="1">
      <alignment horizontal="center" vertical="center" shrinkToFit="1"/>
    </xf>
    <xf numFmtId="164" fontId="25" fillId="7" borderId="37" xfId="1" applyNumberFormat="1" applyFont="1" applyFill="1" applyBorder="1" applyAlignment="1">
      <alignment horizontal="center" vertical="center" shrinkToFit="1"/>
    </xf>
    <xf numFmtId="0" fontId="27" fillId="7" borderId="40" xfId="1" applyFont="1" applyFill="1" applyBorder="1" applyAlignment="1">
      <alignment horizontal="center" vertical="center" shrinkToFit="1"/>
    </xf>
    <xf numFmtId="0" fontId="28" fillId="7" borderId="41" xfId="1" applyFont="1" applyFill="1" applyBorder="1" applyAlignment="1">
      <alignment horizontal="center" vertical="center" shrinkToFit="1"/>
    </xf>
    <xf numFmtId="164" fontId="25" fillId="7" borderId="46" xfId="1" applyNumberFormat="1" applyFont="1" applyFill="1" applyBorder="1" applyAlignment="1">
      <alignment horizontal="center" vertical="center" shrinkToFit="1"/>
    </xf>
    <xf numFmtId="0" fontId="28" fillId="7" borderId="60" xfId="1" applyFont="1" applyFill="1" applyBorder="1" applyAlignment="1">
      <alignment horizontal="center" vertical="center" shrinkToFit="1"/>
    </xf>
    <xf numFmtId="0" fontId="28" fillId="7" borderId="61" xfId="1" applyFont="1" applyFill="1" applyBorder="1" applyAlignment="1">
      <alignment horizontal="center" vertical="center" shrinkToFit="1"/>
    </xf>
    <xf numFmtId="0" fontId="25" fillId="0" borderId="0" xfId="1" applyFont="1" applyAlignment="1">
      <alignment horizontal="center" vertical="center" shrinkToFit="1"/>
    </xf>
    <xf numFmtId="0" fontId="47" fillId="3" borderId="22" xfId="1" applyFont="1" applyFill="1" applyBorder="1" applyAlignment="1">
      <alignment horizontal="center" vertical="center" shrinkToFit="1"/>
    </xf>
    <xf numFmtId="0" fontId="47" fillId="0" borderId="33" xfId="1" applyFont="1" applyBorder="1" applyAlignment="1">
      <alignment horizontal="center" vertical="center" shrinkToFit="1"/>
    </xf>
    <xf numFmtId="0" fontId="47" fillId="3" borderId="40" xfId="1" applyFont="1" applyFill="1" applyBorder="1" applyAlignment="1">
      <alignment horizontal="center" vertical="center" shrinkToFit="1"/>
    </xf>
    <xf numFmtId="0" fontId="27" fillId="8" borderId="0" xfId="1" applyFont="1" applyFill="1" applyAlignment="1">
      <alignment horizontal="center" vertical="center" shrinkToFit="1"/>
    </xf>
    <xf numFmtId="0" fontId="28" fillId="8" borderId="0" xfId="1" applyFont="1" applyFill="1" applyAlignment="1">
      <alignment horizontal="center" vertical="center" shrinkToFit="1"/>
    </xf>
    <xf numFmtId="0" fontId="5" fillId="8" borderId="0" xfId="1" applyFont="1" applyFill="1" applyAlignment="1">
      <alignment horizontal="left" vertical="center"/>
    </xf>
    <xf numFmtId="0" fontId="10" fillId="8" borderId="0" xfId="1" applyFont="1" applyFill="1" applyAlignment="1">
      <alignment horizontal="center" vertical="center"/>
    </xf>
    <xf numFmtId="0" fontId="9" fillId="8" borderId="0" xfId="1" applyFont="1" applyFill="1" applyAlignment="1">
      <alignment horizontal="center" vertical="center"/>
    </xf>
    <xf numFmtId="0" fontId="48" fillId="8" borderId="0" xfId="1" applyFont="1" applyFill="1" applyAlignment="1">
      <alignment horizontal="center" vertical="center"/>
    </xf>
    <xf numFmtId="164" fontId="25" fillId="8" borderId="0" xfId="1" applyNumberFormat="1" applyFont="1" applyFill="1" applyAlignment="1">
      <alignment horizontal="center" vertical="center" shrinkToFit="1"/>
    </xf>
    <xf numFmtId="0" fontId="27" fillId="8" borderId="22" xfId="1" applyFont="1" applyFill="1" applyBorder="1" applyAlignment="1">
      <alignment horizontal="center" vertical="center" shrinkToFit="1"/>
    </xf>
    <xf numFmtId="0" fontId="28" fillId="8" borderId="23" xfId="1" applyFont="1" applyFill="1" applyBorder="1" applyAlignment="1">
      <alignment horizontal="center" vertical="center" shrinkToFit="1"/>
    </xf>
    <xf numFmtId="164" fontId="25" fillId="8" borderId="28" xfId="1" applyNumberFormat="1" applyFont="1" applyFill="1" applyBorder="1" applyAlignment="1">
      <alignment horizontal="center" vertical="center" shrinkToFit="1"/>
    </xf>
    <xf numFmtId="164" fontId="25" fillId="8" borderId="29" xfId="1" applyNumberFormat="1" applyFont="1" applyFill="1" applyBorder="1" applyAlignment="1">
      <alignment horizontal="center" vertical="center" shrinkToFit="1"/>
    </xf>
    <xf numFmtId="164" fontId="49" fillId="8" borderId="29" xfId="1" applyNumberFormat="1" applyFont="1" applyFill="1" applyBorder="1" applyAlignment="1">
      <alignment horizontal="center" vertical="center" shrinkToFit="1"/>
    </xf>
    <xf numFmtId="0" fontId="27" fillId="8" borderId="33" xfId="1" applyFont="1" applyFill="1" applyBorder="1" applyAlignment="1">
      <alignment horizontal="center" vertical="center" shrinkToFit="1"/>
    </xf>
    <xf numFmtId="0" fontId="28" fillId="8" borderId="29" xfId="1" applyFont="1" applyFill="1" applyBorder="1" applyAlignment="1">
      <alignment horizontal="center" vertical="center" shrinkToFit="1"/>
    </xf>
    <xf numFmtId="164" fontId="25" fillId="8" borderId="37" xfId="1" applyNumberFormat="1" applyFont="1" applyFill="1" applyBorder="1" applyAlignment="1">
      <alignment horizontal="center" vertical="center" shrinkToFit="1"/>
    </xf>
    <xf numFmtId="164" fontId="49" fillId="8" borderId="37" xfId="1" applyNumberFormat="1" applyFont="1" applyFill="1" applyBorder="1" applyAlignment="1">
      <alignment horizontal="center" vertical="center" shrinkToFit="1"/>
    </xf>
    <xf numFmtId="0" fontId="27" fillId="8" borderId="40" xfId="1" applyFont="1" applyFill="1" applyBorder="1" applyAlignment="1">
      <alignment horizontal="center" vertical="center" shrinkToFit="1"/>
    </xf>
    <xf numFmtId="0" fontId="28" fillId="8" borderId="41" xfId="1" applyFont="1" applyFill="1" applyBorder="1" applyAlignment="1">
      <alignment horizontal="center" vertical="center" shrinkToFit="1"/>
    </xf>
    <xf numFmtId="164" fontId="25" fillId="8" borderId="46" xfId="1" applyNumberFormat="1" applyFont="1" applyFill="1" applyBorder="1" applyAlignment="1">
      <alignment horizontal="center" vertical="center" shrinkToFit="1"/>
    </xf>
    <xf numFmtId="164" fontId="49" fillId="8" borderId="46" xfId="1" applyNumberFormat="1" applyFont="1" applyFill="1" applyBorder="1" applyAlignment="1">
      <alignment horizontal="center" vertical="center" shrinkToFit="1"/>
    </xf>
    <xf numFmtId="0" fontId="51" fillId="0" borderId="22" xfId="1" applyFont="1" applyBorder="1" applyAlignment="1">
      <alignment horizontal="center" vertical="center" shrinkToFit="1"/>
    </xf>
    <xf numFmtId="0" fontId="52" fillId="0" borderId="23" xfId="1" applyFont="1" applyBorder="1" applyAlignment="1">
      <alignment horizontal="center" vertical="center" shrinkToFit="1"/>
    </xf>
    <xf numFmtId="164" fontId="55" fillId="0" borderId="28" xfId="1" applyNumberFormat="1" applyFont="1" applyBorder="1" applyAlignment="1">
      <alignment horizontal="center" vertical="center" shrinkToFit="1"/>
    </xf>
    <xf numFmtId="164" fontId="55" fillId="0" borderId="29" xfId="1" applyNumberFormat="1" applyFont="1" applyBorder="1" applyAlignment="1">
      <alignment horizontal="center" vertical="center" shrinkToFit="1"/>
    </xf>
    <xf numFmtId="164" fontId="54" fillId="0" borderId="29" xfId="1" applyNumberFormat="1" applyFont="1" applyBorder="1" applyAlignment="1">
      <alignment horizontal="center" vertical="center" shrinkToFit="1"/>
    </xf>
    <xf numFmtId="0" fontId="51" fillId="0" borderId="33" xfId="1" applyFont="1" applyBorder="1" applyAlignment="1">
      <alignment horizontal="center" vertical="center" shrinkToFit="1"/>
    </xf>
    <xf numFmtId="0" fontId="52" fillId="0" borderId="29" xfId="1" applyFont="1" applyBorder="1" applyAlignment="1">
      <alignment horizontal="center" vertical="center" shrinkToFit="1"/>
    </xf>
    <xf numFmtId="164" fontId="55" fillId="0" borderId="37" xfId="1" applyNumberFormat="1" applyFont="1" applyBorder="1" applyAlignment="1">
      <alignment horizontal="center" vertical="center" shrinkToFit="1"/>
    </xf>
    <xf numFmtId="164" fontId="54" fillId="0" borderId="37" xfId="1" applyNumberFormat="1" applyFont="1" applyBorder="1" applyAlignment="1">
      <alignment horizontal="center" vertical="center" shrinkToFit="1"/>
    </xf>
    <xf numFmtId="0" fontId="51" fillId="0" borderId="40" xfId="1" applyFont="1" applyBorder="1" applyAlignment="1">
      <alignment horizontal="center" vertical="center" shrinkToFit="1"/>
    </xf>
    <xf numFmtId="0" fontId="52" fillId="0" borderId="41" xfId="1" applyFont="1" applyBorder="1" applyAlignment="1">
      <alignment horizontal="center" vertical="center" shrinkToFit="1"/>
    </xf>
    <xf numFmtId="164" fontId="55" fillId="0" borderId="46" xfId="1" applyNumberFormat="1" applyFont="1" applyBorder="1" applyAlignment="1">
      <alignment horizontal="center" vertical="center" shrinkToFit="1"/>
    </xf>
    <xf numFmtId="164" fontId="54" fillId="0" borderId="46" xfId="1" applyNumberFormat="1" applyFont="1" applyBorder="1" applyAlignment="1">
      <alignment horizontal="center" vertical="center" shrinkToFit="1"/>
    </xf>
    <xf numFmtId="0" fontId="57" fillId="7" borderId="22" xfId="1" applyFont="1" applyFill="1" applyBorder="1" applyAlignment="1">
      <alignment horizontal="center" vertical="center" shrinkToFit="1"/>
    </xf>
    <xf numFmtId="0" fontId="58" fillId="7" borderId="23" xfId="1" applyFont="1" applyFill="1" applyBorder="1" applyAlignment="1">
      <alignment horizontal="center" vertical="center" shrinkToFit="1"/>
    </xf>
    <xf numFmtId="164" fontId="61" fillId="7" borderId="28" xfId="1" applyNumberFormat="1" applyFont="1" applyFill="1" applyBorder="1" applyAlignment="1">
      <alignment horizontal="center" vertical="center" shrinkToFit="1"/>
    </xf>
    <xf numFmtId="164" fontId="61" fillId="7" borderId="29" xfId="1" applyNumberFormat="1" applyFont="1" applyFill="1" applyBorder="1" applyAlignment="1">
      <alignment horizontal="center" vertical="center" shrinkToFit="1"/>
    </xf>
    <xf numFmtId="164" fontId="60" fillId="7" borderId="29" xfId="1" applyNumberFormat="1" applyFont="1" applyFill="1" applyBorder="1" applyAlignment="1">
      <alignment horizontal="center" vertical="center" shrinkToFit="1"/>
    </xf>
    <xf numFmtId="0" fontId="57" fillId="7" borderId="33" xfId="1" applyFont="1" applyFill="1" applyBorder="1" applyAlignment="1">
      <alignment horizontal="center" vertical="center" shrinkToFit="1"/>
    </xf>
    <xf numFmtId="0" fontId="58" fillId="7" borderId="29" xfId="1" applyFont="1" applyFill="1" applyBorder="1" applyAlignment="1">
      <alignment horizontal="center" vertical="center" shrinkToFit="1"/>
    </xf>
    <xf numFmtId="164" fontId="61" fillId="7" borderId="37" xfId="1" applyNumberFormat="1" applyFont="1" applyFill="1" applyBorder="1" applyAlignment="1">
      <alignment horizontal="center" vertical="center" shrinkToFit="1"/>
    </xf>
    <xf numFmtId="164" fontId="60" fillId="7" borderId="37" xfId="1" applyNumberFormat="1" applyFont="1" applyFill="1" applyBorder="1" applyAlignment="1">
      <alignment horizontal="center" vertical="center" shrinkToFit="1"/>
    </xf>
    <xf numFmtId="0" fontId="57" fillId="7" borderId="40" xfId="1" applyFont="1" applyFill="1" applyBorder="1" applyAlignment="1">
      <alignment horizontal="center" vertical="center" shrinkToFit="1"/>
    </xf>
    <xf numFmtId="0" fontId="58" fillId="7" borderId="41" xfId="1" applyFont="1" applyFill="1" applyBorder="1" applyAlignment="1">
      <alignment horizontal="center" vertical="center" shrinkToFit="1"/>
    </xf>
    <xf numFmtId="164" fontId="61" fillId="7" borderId="46" xfId="1" applyNumberFormat="1" applyFont="1" applyFill="1" applyBorder="1" applyAlignment="1">
      <alignment horizontal="center" vertical="center" shrinkToFit="1"/>
    </xf>
    <xf numFmtId="164" fontId="60" fillId="7" borderId="46" xfId="1" applyNumberFormat="1" applyFont="1" applyFill="1" applyBorder="1" applyAlignment="1">
      <alignment horizontal="center" vertical="center" shrinkToFit="1"/>
    </xf>
    <xf numFmtId="0" fontId="10" fillId="0" borderId="13" xfId="1" applyFont="1" applyBorder="1" applyAlignment="1">
      <alignment horizontal="left" vertical="center" shrinkToFit="1"/>
    </xf>
    <xf numFmtId="0" fontId="5" fillId="0" borderId="13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right" vertical="center" shrinkToFit="1"/>
    </xf>
    <xf numFmtId="0" fontId="2" fillId="9" borderId="0" xfId="1" applyFill="1"/>
    <xf numFmtId="0" fontId="2" fillId="9" borderId="1" xfId="1" applyFill="1" applyBorder="1" applyAlignment="1">
      <alignment horizontal="center" vertical="center" shrinkToFit="1"/>
    </xf>
    <xf numFmtId="0" fontId="2" fillId="9" borderId="2" xfId="1" applyFill="1" applyBorder="1" applyAlignment="1">
      <alignment horizontal="center" vertical="center" shrinkToFit="1"/>
    </xf>
    <xf numFmtId="0" fontId="27" fillId="9" borderId="22" xfId="1" applyFont="1" applyFill="1" applyBorder="1" applyAlignment="1">
      <alignment horizontal="center" vertical="center" shrinkToFit="1"/>
    </xf>
    <xf numFmtId="0" fontId="28" fillId="9" borderId="23" xfId="1" applyFont="1" applyFill="1" applyBorder="1" applyAlignment="1">
      <alignment horizontal="center" vertical="center" shrinkToFit="1"/>
    </xf>
    <xf numFmtId="164" fontId="25" fillId="9" borderId="28" xfId="1" applyNumberFormat="1" applyFont="1" applyFill="1" applyBorder="1" applyAlignment="1">
      <alignment horizontal="center" vertical="center" shrinkToFit="1"/>
    </xf>
    <xf numFmtId="164" fontId="25" fillId="9" borderId="29" xfId="1" applyNumberFormat="1" applyFont="1" applyFill="1" applyBorder="1" applyAlignment="1">
      <alignment horizontal="center" vertical="center" shrinkToFit="1"/>
    </xf>
    <xf numFmtId="0" fontId="27" fillId="9" borderId="40" xfId="1" applyFont="1" applyFill="1" applyBorder="1" applyAlignment="1">
      <alignment horizontal="center" vertical="center" shrinkToFit="1"/>
    </xf>
    <xf numFmtId="0" fontId="28" fillId="9" borderId="41" xfId="1" applyFont="1" applyFill="1" applyBorder="1" applyAlignment="1">
      <alignment horizontal="center" vertical="center" shrinkToFit="1"/>
    </xf>
    <xf numFmtId="164" fontId="25" fillId="9" borderId="46" xfId="1" applyNumberFormat="1" applyFont="1" applyFill="1" applyBorder="1" applyAlignment="1">
      <alignment horizontal="center" vertical="center" shrinkToFit="1"/>
    </xf>
    <xf numFmtId="0" fontId="27" fillId="0" borderId="22" xfId="1" applyFont="1" applyBorder="1" applyAlignment="1">
      <alignment horizontal="center" vertical="center" shrinkToFit="1"/>
    </xf>
    <xf numFmtId="0" fontId="28" fillId="0" borderId="23" xfId="1" applyFont="1" applyBorder="1" applyAlignment="1">
      <alignment horizontal="center" vertical="center" shrinkToFit="1"/>
    </xf>
    <xf numFmtId="0" fontId="27" fillId="9" borderId="33" xfId="1" applyFont="1" applyFill="1" applyBorder="1" applyAlignment="1">
      <alignment horizontal="center" vertical="center" shrinkToFit="1"/>
    </xf>
    <xf numFmtId="0" fontId="28" fillId="9" borderId="29" xfId="1" applyFont="1" applyFill="1" applyBorder="1" applyAlignment="1">
      <alignment horizontal="center" vertical="center" shrinkToFit="1"/>
    </xf>
    <xf numFmtId="164" fontId="25" fillId="9" borderId="37" xfId="1" applyNumberFormat="1" applyFont="1" applyFill="1" applyBorder="1" applyAlignment="1">
      <alignment horizontal="center" vertical="center" shrinkToFit="1"/>
    </xf>
    <xf numFmtId="0" fontId="28" fillId="0" borderId="41" xfId="1" applyFont="1" applyBorder="1" applyAlignment="1">
      <alignment horizontal="center" vertical="center" shrinkToFit="1"/>
    </xf>
    <xf numFmtId="0" fontId="65" fillId="0" borderId="11" xfId="1" applyFont="1" applyBorder="1" applyAlignment="1">
      <alignment horizontal="center" vertical="center" shrinkToFit="1"/>
    </xf>
    <xf numFmtId="0" fontId="65" fillId="0" borderId="12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20" fontId="10" fillId="0" borderId="13" xfId="1" applyNumberFormat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5" fillId="0" borderId="13" xfId="1" applyFont="1" applyBorder="1" applyAlignment="1">
      <alignment horizontal="center" vertical="center" shrinkToFit="1"/>
    </xf>
    <xf numFmtId="0" fontId="9" fillId="10" borderId="10" xfId="1" applyFont="1" applyFill="1" applyBorder="1" applyAlignment="1">
      <alignment horizontal="center" vertical="center" shrinkToFit="1"/>
    </xf>
    <xf numFmtId="0" fontId="9" fillId="10" borderId="11" xfId="1" applyFont="1" applyFill="1" applyBorder="1" applyAlignment="1">
      <alignment horizontal="center" vertical="center" shrinkToFit="1"/>
    </xf>
    <xf numFmtId="0" fontId="10" fillId="10" borderId="10" xfId="1" applyFont="1" applyFill="1" applyBorder="1" applyAlignment="1">
      <alignment horizontal="center" vertical="center" shrinkToFit="1"/>
    </xf>
    <xf numFmtId="0" fontId="12" fillId="10" borderId="11" xfId="1" applyFont="1" applyFill="1" applyBorder="1" applyAlignment="1">
      <alignment horizontal="center" vertical="center" shrinkToFit="1"/>
    </xf>
    <xf numFmtId="0" fontId="5" fillId="10" borderId="13" xfId="1" applyFont="1" applyFill="1" applyBorder="1" applyAlignment="1">
      <alignment horizontal="center" vertical="center" shrinkToFit="1"/>
    </xf>
    <xf numFmtId="0" fontId="13" fillId="10" borderId="13" xfId="1" applyFont="1" applyFill="1" applyBorder="1" applyAlignment="1">
      <alignment horizontal="center" shrinkToFit="1"/>
    </xf>
    <xf numFmtId="0" fontId="13" fillId="10" borderId="13" xfId="1" applyFont="1" applyFill="1" applyBorder="1" applyAlignment="1">
      <alignment horizontal="center" vertical="center" shrinkToFit="1"/>
    </xf>
    <xf numFmtId="0" fontId="12" fillId="10" borderId="12" xfId="1" applyFont="1" applyFill="1" applyBorder="1" applyAlignment="1">
      <alignment horizontal="center" vertical="center" shrinkToFit="1"/>
    </xf>
    <xf numFmtId="0" fontId="15" fillId="10" borderId="14" xfId="1" applyFont="1" applyFill="1" applyBorder="1" applyAlignment="1">
      <alignment horizontal="center" vertical="center" shrinkToFit="1"/>
    </xf>
    <xf numFmtId="0" fontId="15" fillId="10" borderId="15" xfId="1" applyFont="1" applyFill="1" applyBorder="1" applyAlignment="1">
      <alignment horizontal="center" vertical="center" shrinkToFit="1"/>
    </xf>
    <xf numFmtId="0" fontId="66" fillId="0" borderId="0" xfId="1" applyFont="1" applyAlignment="1">
      <alignment horizontal="left" vertical="center"/>
    </xf>
    <xf numFmtId="0" fontId="66" fillId="0" borderId="0" xfId="1" applyFont="1"/>
    <xf numFmtId="0" fontId="63" fillId="0" borderId="9" xfId="1" applyFont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/>
    <xf numFmtId="0" fontId="10" fillId="0" borderId="0" xfId="1" applyFont="1"/>
    <xf numFmtId="0" fontId="17" fillId="0" borderId="0" xfId="1" applyFont="1"/>
    <xf numFmtId="0" fontId="7" fillId="0" borderId="0" xfId="1" applyFont="1" applyAlignment="1">
      <alignment vertical="center" shrinkToFit="1"/>
    </xf>
    <xf numFmtId="0" fontId="2" fillId="8" borderId="0" xfId="1" applyFill="1"/>
    <xf numFmtId="0" fontId="15" fillId="0" borderId="63" xfId="1" applyFont="1" applyBorder="1" applyAlignment="1">
      <alignment horizontal="center" vertical="center" shrinkToFit="1"/>
    </xf>
    <xf numFmtId="0" fontId="11" fillId="8" borderId="0" xfId="1" applyFont="1" applyFill="1"/>
    <xf numFmtId="0" fontId="15" fillId="0" borderId="0" xfId="1" applyFont="1" applyAlignment="1">
      <alignment horizontal="center" vertical="center" shrinkToFit="1"/>
    </xf>
    <xf numFmtId="0" fontId="51" fillId="8" borderId="22" xfId="1" applyFont="1" applyFill="1" applyBorder="1" applyAlignment="1">
      <alignment horizontal="center" vertical="center" shrinkToFit="1"/>
    </xf>
    <xf numFmtId="0" fontId="52" fillId="8" borderId="23" xfId="1" applyFont="1" applyFill="1" applyBorder="1" applyAlignment="1">
      <alignment horizontal="center" vertical="center" shrinkToFit="1"/>
    </xf>
    <xf numFmtId="164" fontId="55" fillId="8" borderId="29" xfId="1" applyNumberFormat="1" applyFont="1" applyFill="1" applyBorder="1" applyAlignment="1">
      <alignment horizontal="center" vertical="center" shrinkToFit="1"/>
    </xf>
    <xf numFmtId="164" fontId="54" fillId="8" borderId="29" xfId="1" applyNumberFormat="1" applyFont="1" applyFill="1" applyBorder="1" applyAlignment="1">
      <alignment horizontal="center" vertical="center" shrinkToFit="1"/>
    </xf>
    <xf numFmtId="0" fontId="15" fillId="0" borderId="9" xfId="1" applyFont="1" applyBorder="1" applyAlignment="1">
      <alignment horizontal="center" vertical="center" shrinkToFit="1"/>
    </xf>
    <xf numFmtId="20" fontId="10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65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right" vertical="center" shrinkToFit="1"/>
    </xf>
    <xf numFmtId="0" fontId="5" fillId="10" borderId="10" xfId="1" applyFont="1" applyFill="1" applyBorder="1" applyAlignment="1">
      <alignment horizontal="center" vertical="center" shrinkToFit="1"/>
    </xf>
    <xf numFmtId="0" fontId="65" fillId="10" borderId="11" xfId="1" applyFont="1" applyFill="1" applyBorder="1" applyAlignment="1">
      <alignment horizontal="center" vertical="center" shrinkToFit="1"/>
    </xf>
    <xf numFmtId="0" fontId="65" fillId="10" borderId="12" xfId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4" fillId="0" borderId="9" xfId="1" applyFont="1" applyBorder="1" applyAlignment="1">
      <alignment horizontal="left" vertical="center"/>
    </xf>
    <xf numFmtId="0" fontId="31" fillId="0" borderId="9" xfId="1" applyFont="1" applyBorder="1" applyAlignment="1">
      <alignment horizontal="left" vertical="center"/>
    </xf>
    <xf numFmtId="20" fontId="2" fillId="0" borderId="9" xfId="1" applyNumberFormat="1" applyBorder="1" applyAlignment="1">
      <alignment horizontal="left" vertical="center"/>
    </xf>
    <xf numFmtId="0" fontId="17" fillId="0" borderId="9" xfId="1" applyFont="1" applyBorder="1" applyAlignment="1">
      <alignment horizontal="left" vertical="center"/>
    </xf>
    <xf numFmtId="0" fontId="72" fillId="0" borderId="0" xfId="1" applyFont="1" applyAlignment="1">
      <alignment horizontal="left" vertical="center"/>
    </xf>
    <xf numFmtId="0" fontId="72" fillId="0" borderId="0" xfId="1" applyFont="1"/>
    <xf numFmtId="0" fontId="2" fillId="0" borderId="0" xfId="1" applyAlignment="1">
      <alignment horizontal="center" vertical="center" shrinkToFit="1"/>
    </xf>
    <xf numFmtId="0" fontId="24" fillId="2" borderId="0" xfId="1" applyFont="1" applyFill="1" applyAlignment="1">
      <alignment horizontal="center" vertical="center" shrinkToFit="1"/>
    </xf>
    <xf numFmtId="0" fontId="28" fillId="2" borderId="61" xfId="1" applyFont="1" applyFill="1" applyBorder="1" applyAlignment="1">
      <alignment horizontal="center" vertical="center" shrinkToFit="1"/>
    </xf>
    <xf numFmtId="0" fontId="28" fillId="8" borderId="60" xfId="1" applyFont="1" applyFill="1" applyBorder="1" applyAlignment="1">
      <alignment horizontal="center" vertical="center" shrinkToFit="1"/>
    </xf>
    <xf numFmtId="0" fontId="28" fillId="8" borderId="62" xfId="1" applyFont="1" applyFill="1" applyBorder="1" applyAlignment="1">
      <alignment horizontal="center" vertical="center" shrinkToFit="1"/>
    </xf>
    <xf numFmtId="0" fontId="28" fillId="0" borderId="62" xfId="1" applyFont="1" applyBorder="1" applyAlignment="1">
      <alignment horizontal="center" vertical="center" shrinkToFit="1"/>
    </xf>
    <xf numFmtId="0" fontId="9" fillId="10" borderId="13" xfId="1" applyFont="1" applyFill="1" applyBorder="1" applyAlignment="1">
      <alignment horizontal="center" vertical="center" shrinkToFit="1"/>
    </xf>
    <xf numFmtId="0" fontId="6" fillId="10" borderId="0" xfId="1" applyFont="1" applyFill="1" applyAlignment="1">
      <alignment horizontal="center" vertical="center" shrinkToFit="1"/>
    </xf>
    <xf numFmtId="0" fontId="15" fillId="10" borderId="48" xfId="1" applyFont="1" applyFill="1" applyBorder="1" applyAlignment="1">
      <alignment horizontal="center" vertical="center" shrinkToFit="1"/>
    </xf>
    <xf numFmtId="0" fontId="15" fillId="10" borderId="49" xfId="1" applyFont="1" applyFill="1" applyBorder="1" applyAlignment="1">
      <alignment horizontal="center" vertical="center" shrinkToFit="1"/>
    </xf>
    <xf numFmtId="0" fontId="6" fillId="0" borderId="63" xfId="1" applyFont="1" applyBorder="1" applyAlignment="1">
      <alignment horizontal="center" vertical="center" shrinkToFit="1"/>
    </xf>
    <xf numFmtId="0" fontId="7" fillId="0" borderId="63" xfId="1" applyFont="1" applyBorder="1" applyAlignment="1">
      <alignment horizontal="center" vertical="center" shrinkToFit="1"/>
    </xf>
    <xf numFmtId="0" fontId="39" fillId="0" borderId="0" xfId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76" fillId="9" borderId="0" xfId="1" applyFont="1" applyFill="1" applyAlignment="1">
      <alignment horizontal="center" vertical="center"/>
    </xf>
    <xf numFmtId="0" fontId="24" fillId="0" borderId="0" xfId="1" applyFont="1"/>
    <xf numFmtId="0" fontId="77" fillId="0" borderId="0" xfId="1" applyFont="1"/>
    <xf numFmtId="0" fontId="2" fillId="11" borderId="1" xfId="1" applyFill="1" applyBorder="1" applyAlignment="1">
      <alignment horizontal="center" vertical="center" shrinkToFit="1"/>
    </xf>
    <xf numFmtId="0" fontId="2" fillId="11" borderId="2" xfId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2" fillId="2" borderId="0" xfId="1" applyFill="1"/>
    <xf numFmtId="0" fontId="81" fillId="0" borderId="9" xfId="1" applyFont="1" applyBorder="1"/>
    <xf numFmtId="0" fontId="82" fillId="0" borderId="9" xfId="1" applyFont="1" applyBorder="1"/>
    <xf numFmtId="20" fontId="81" fillId="0" borderId="9" xfId="1" applyNumberFormat="1" applyFont="1" applyBorder="1"/>
    <xf numFmtId="0" fontId="81" fillId="0" borderId="0" xfId="1" applyFont="1"/>
    <xf numFmtId="0" fontId="82" fillId="0" borderId="0" xfId="1" applyFont="1"/>
    <xf numFmtId="20" fontId="81" fillId="0" borderId="0" xfId="1" applyNumberFormat="1" applyFont="1"/>
    <xf numFmtId="0" fontId="37" fillId="5" borderId="58" xfId="0" applyFont="1" applyFill="1" applyBorder="1" applyAlignment="1">
      <alignment horizontal="center" vertical="center" shrinkToFit="1"/>
    </xf>
    <xf numFmtId="0" fontId="37" fillId="5" borderId="0" xfId="0" applyFont="1" applyFill="1" applyAlignment="1">
      <alignment horizontal="center" vertical="center" shrinkToFit="1"/>
    </xf>
    <xf numFmtId="0" fontId="37" fillId="5" borderId="5" xfId="0" applyFont="1" applyFill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20" fontId="10" fillId="0" borderId="11" xfId="1" applyNumberFormat="1" applyFont="1" applyBorder="1" applyAlignment="1">
      <alignment horizontal="center" vertical="center" shrinkToFit="1"/>
    </xf>
    <xf numFmtId="20" fontId="10" fillId="0" borderId="12" xfId="1" applyNumberFormat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left" vertical="center" shrinkToFit="1"/>
    </xf>
    <xf numFmtId="0" fontId="13" fillId="0" borderId="13" xfId="1" applyFont="1" applyBorder="1" applyAlignment="1">
      <alignment horizontal="right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164" fontId="9" fillId="0" borderId="42" xfId="1" applyNumberFormat="1" applyFont="1" applyBorder="1" applyAlignment="1">
      <alignment horizontal="center" vertical="center" shrinkToFit="1"/>
    </xf>
    <xf numFmtId="164" fontId="9" fillId="0" borderId="43" xfId="1" applyNumberFormat="1" applyFont="1" applyBorder="1" applyAlignment="1">
      <alignment horizontal="center" vertical="center" shrinkToFit="1"/>
    </xf>
    <xf numFmtId="164" fontId="9" fillId="0" borderId="44" xfId="1" applyNumberFormat="1" applyFont="1" applyBorder="1" applyAlignment="1">
      <alignment horizontal="center" vertical="center" shrinkToFit="1"/>
    </xf>
    <xf numFmtId="0" fontId="10" fillId="0" borderId="45" xfId="1" applyFont="1" applyBorder="1" applyAlignment="1">
      <alignment horizontal="center" vertical="center"/>
    </xf>
    <xf numFmtId="0" fontId="24" fillId="0" borderId="56" xfId="1" applyFont="1" applyBorder="1" applyAlignment="1">
      <alignment horizontal="center" vertical="center" shrinkToFit="1"/>
    </xf>
    <xf numFmtId="0" fontId="24" fillId="0" borderId="57" xfId="1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/>
    </xf>
    <xf numFmtId="0" fontId="10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164" fontId="9" fillId="3" borderId="11" xfId="1" applyNumberFormat="1" applyFont="1" applyFill="1" applyBorder="1" applyAlignment="1">
      <alignment horizontal="center" vertical="center" shrinkToFit="1"/>
    </xf>
    <xf numFmtId="164" fontId="9" fillId="3" borderId="13" xfId="1" applyNumberFormat="1" applyFont="1" applyFill="1" applyBorder="1" applyAlignment="1">
      <alignment horizontal="center" vertical="center" shrinkToFit="1"/>
    </xf>
    <xf numFmtId="164" fontId="9" fillId="3" borderId="36" xfId="1" applyNumberFormat="1" applyFont="1" applyFill="1" applyBorder="1" applyAlignment="1">
      <alignment horizontal="center" vertical="center" shrinkToFit="1"/>
    </xf>
    <xf numFmtId="0" fontId="10" fillId="3" borderId="35" xfId="1" applyFont="1" applyFill="1" applyBorder="1" applyAlignment="1">
      <alignment horizontal="center" vertical="center"/>
    </xf>
    <xf numFmtId="0" fontId="24" fillId="3" borderId="53" xfId="1" applyFont="1" applyFill="1" applyBorder="1" applyAlignment="1">
      <alignment horizontal="center" vertical="center" shrinkToFit="1"/>
    </xf>
    <xf numFmtId="0" fontId="24" fillId="3" borderId="54" xfId="1" applyFont="1" applyFill="1" applyBorder="1" applyAlignment="1">
      <alignment horizontal="center" vertical="center" shrinkToFit="1"/>
    </xf>
    <xf numFmtId="0" fontId="5" fillId="3" borderId="35" xfId="1" applyFont="1" applyFill="1" applyBorder="1" applyAlignment="1">
      <alignment horizontal="left" vertical="center"/>
    </xf>
    <xf numFmtId="0" fontId="5" fillId="3" borderId="13" xfId="1" applyFont="1" applyFill="1" applyBorder="1" applyAlignment="1">
      <alignment horizontal="left" vertical="center"/>
    </xf>
    <xf numFmtId="0" fontId="5" fillId="3" borderId="36" xfId="1" applyFont="1" applyFill="1" applyBorder="1" applyAlignment="1">
      <alignment horizontal="left" vertical="center"/>
    </xf>
    <xf numFmtId="0" fontId="10" fillId="3" borderId="36" xfId="1" applyFont="1" applyFill="1" applyBorder="1" applyAlignment="1">
      <alignment horizontal="center" vertical="center"/>
    </xf>
    <xf numFmtId="0" fontId="9" fillId="3" borderId="35" xfId="1" applyFont="1" applyFill="1" applyBorder="1" applyAlignment="1">
      <alignment horizontal="center" vertical="center"/>
    </xf>
    <xf numFmtId="0" fontId="9" fillId="3" borderId="36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 shrinkToFit="1"/>
    </xf>
    <xf numFmtId="164" fontId="9" fillId="0" borderId="13" xfId="1" applyNumberFormat="1" applyFont="1" applyBorder="1" applyAlignment="1">
      <alignment horizontal="center" vertical="center" shrinkToFit="1"/>
    </xf>
    <xf numFmtId="164" fontId="9" fillId="0" borderId="36" xfId="1" applyNumberFormat="1" applyFont="1" applyBorder="1" applyAlignment="1">
      <alignment horizontal="center" vertical="center" shrinkToFit="1"/>
    </xf>
    <xf numFmtId="0" fontId="24" fillId="0" borderId="53" xfId="1" applyFont="1" applyBorder="1" applyAlignment="1">
      <alignment horizontal="center" vertical="center" shrinkToFit="1"/>
    </xf>
    <xf numFmtId="0" fontId="24" fillId="0" borderId="5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10" fillId="0" borderId="35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10" fillId="3" borderId="27" xfId="1" applyFont="1" applyFill="1" applyBorder="1" applyAlignment="1">
      <alignment horizontal="center" vertical="center"/>
    </xf>
    <xf numFmtId="0" fontId="10" fillId="3" borderId="30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center" vertical="center"/>
    </xf>
    <xf numFmtId="164" fontId="9" fillId="3" borderId="24" xfId="1" applyNumberFormat="1" applyFont="1" applyFill="1" applyBorder="1" applyAlignment="1">
      <alignment horizontal="center" vertical="center" shrinkToFit="1"/>
    </xf>
    <xf numFmtId="164" fontId="9" fillId="3" borderId="25" xfId="1" applyNumberFormat="1" applyFont="1" applyFill="1" applyBorder="1" applyAlignment="1">
      <alignment horizontal="center" vertical="center" shrinkToFit="1"/>
    </xf>
    <xf numFmtId="164" fontId="9" fillId="3" borderId="26" xfId="1" applyNumberFormat="1" applyFont="1" applyFill="1" applyBorder="1" applyAlignment="1">
      <alignment horizontal="center" vertical="center" shrinkToFit="1"/>
    </xf>
    <xf numFmtId="0" fontId="24" fillId="3" borderId="31" xfId="1" applyFont="1" applyFill="1" applyBorder="1" applyAlignment="1">
      <alignment horizontal="center" vertical="center" shrinkToFit="1"/>
    </xf>
    <xf numFmtId="0" fontId="24" fillId="3" borderId="32" xfId="1" applyFont="1" applyFill="1" applyBorder="1" applyAlignment="1">
      <alignment horizontal="center" vertical="center" shrinkToFit="1"/>
    </xf>
    <xf numFmtId="0" fontId="26" fillId="0" borderId="19" xfId="1" applyFont="1" applyBorder="1" applyAlignment="1">
      <alignment horizontal="center" vertical="center" shrinkToFit="1"/>
    </xf>
    <xf numFmtId="0" fontId="26" fillId="0" borderId="18" xfId="1" applyFont="1" applyBorder="1" applyAlignment="1">
      <alignment horizontal="center" vertical="center" shrinkToFit="1"/>
    </xf>
    <xf numFmtId="0" fontId="26" fillId="0" borderId="7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5" fillId="3" borderId="27" xfId="1" applyFont="1" applyFill="1" applyBorder="1" applyAlignment="1">
      <alignment horizontal="left" vertical="center"/>
    </xf>
    <xf numFmtId="0" fontId="5" fillId="3" borderId="25" xfId="1" applyFont="1" applyFill="1" applyBorder="1" applyAlignment="1">
      <alignment horizontal="left" vertical="center"/>
    </xf>
    <xf numFmtId="0" fontId="5" fillId="3" borderId="26" xfId="1" applyFont="1" applyFill="1" applyBorder="1" applyAlignment="1">
      <alignment horizontal="left" vertical="center"/>
    </xf>
    <xf numFmtId="0" fontId="10" fillId="3" borderId="26" xfId="1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shrinkToFit="1"/>
    </xf>
    <xf numFmtId="0" fontId="21" fillId="0" borderId="3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 shrinkToFit="1"/>
    </xf>
    <xf numFmtId="0" fontId="22" fillId="0" borderId="1" xfId="1" applyFont="1" applyBorder="1" applyAlignment="1">
      <alignment horizontal="center" vertical="center" wrapText="1" shrinkToFit="1"/>
    </xf>
    <xf numFmtId="0" fontId="22" fillId="0" borderId="3" xfId="1" applyFont="1" applyBorder="1" applyAlignment="1">
      <alignment horizontal="center" vertical="center" wrapText="1" shrinkToFit="1"/>
    </xf>
    <xf numFmtId="0" fontId="22" fillId="0" borderId="6" xfId="1" applyFont="1" applyBorder="1" applyAlignment="1">
      <alignment horizontal="center" vertical="center" wrapText="1" shrinkToFit="1"/>
    </xf>
    <xf numFmtId="0" fontId="22" fillId="0" borderId="8" xfId="1" applyFont="1" applyBorder="1" applyAlignment="1">
      <alignment horizontal="center" vertical="center" wrapText="1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2" xfId="1" applyFont="1" applyBorder="1" applyAlignment="1">
      <alignment horizontal="center" vertical="center" shrinkToFit="1"/>
    </xf>
    <xf numFmtId="0" fontId="24" fillId="0" borderId="3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6" fillId="0" borderId="6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 shrinkToFit="1"/>
    </xf>
    <xf numFmtId="0" fontId="9" fillId="0" borderId="19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26" fillId="0" borderId="6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9" fillId="0" borderId="2" xfId="1" applyFont="1" applyBorder="1" applyAlignment="1">
      <alignment horizontal="center" vertical="center" shrinkToFit="1"/>
    </xf>
    <xf numFmtId="0" fontId="19" fillId="0" borderId="16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18" xfId="1" applyFont="1" applyBorder="1" applyAlignment="1">
      <alignment horizontal="center" vertical="center" shrinkToFit="1"/>
    </xf>
    <xf numFmtId="0" fontId="20" fillId="0" borderId="17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10" fillId="3" borderId="42" xfId="1" applyFont="1" applyFill="1" applyBorder="1" applyAlignment="1">
      <alignment horizontal="center" vertical="center"/>
    </xf>
    <xf numFmtId="0" fontId="10" fillId="3" borderId="47" xfId="1" applyFont="1" applyFill="1" applyBorder="1" applyAlignment="1">
      <alignment horizontal="center" vertical="center"/>
    </xf>
    <xf numFmtId="164" fontId="9" fillId="3" borderId="42" xfId="1" applyNumberFormat="1" applyFont="1" applyFill="1" applyBorder="1" applyAlignment="1">
      <alignment horizontal="center" vertical="center" shrinkToFit="1"/>
    </xf>
    <xf numFmtId="164" fontId="9" fillId="3" borderId="43" xfId="1" applyNumberFormat="1" applyFont="1" applyFill="1" applyBorder="1" applyAlignment="1">
      <alignment horizontal="center" vertical="center" shrinkToFit="1"/>
    </xf>
    <xf numFmtId="164" fontId="9" fillId="3" borderId="44" xfId="1" applyNumberFormat="1" applyFont="1" applyFill="1" applyBorder="1" applyAlignment="1">
      <alignment horizontal="center" vertical="center" shrinkToFit="1"/>
    </xf>
    <xf numFmtId="0" fontId="10" fillId="3" borderId="45" xfId="1" applyFont="1" applyFill="1" applyBorder="1" applyAlignment="1">
      <alignment horizontal="center" vertical="center"/>
    </xf>
    <xf numFmtId="0" fontId="24" fillId="3" borderId="45" xfId="1" applyFont="1" applyFill="1" applyBorder="1" applyAlignment="1">
      <alignment horizontal="center" vertical="center" shrinkToFit="1"/>
    </xf>
    <xf numFmtId="0" fontId="24" fillId="3" borderId="44" xfId="1" applyFont="1" applyFill="1" applyBorder="1" applyAlignment="1">
      <alignment horizontal="center" vertical="center" shrinkToFit="1"/>
    </xf>
    <xf numFmtId="0" fontId="5" fillId="3" borderId="45" xfId="1" applyFont="1" applyFill="1" applyBorder="1" applyAlignment="1">
      <alignment horizontal="left" vertical="center"/>
    </xf>
    <xf numFmtId="0" fontId="5" fillId="3" borderId="43" xfId="1" applyFont="1" applyFill="1" applyBorder="1" applyAlignment="1">
      <alignment horizontal="left" vertical="center"/>
    </xf>
    <xf numFmtId="0" fontId="5" fillId="3" borderId="44" xfId="1" applyFont="1" applyFill="1" applyBorder="1" applyAlignment="1">
      <alignment horizontal="left" vertical="center"/>
    </xf>
    <xf numFmtId="0" fontId="10" fillId="3" borderId="44" xfId="1" applyFont="1" applyFill="1" applyBorder="1" applyAlignment="1">
      <alignment horizontal="center" vertical="center"/>
    </xf>
    <xf numFmtId="0" fontId="9" fillId="3" borderId="45" xfId="1" applyFont="1" applyFill="1" applyBorder="1" applyAlignment="1">
      <alignment horizontal="center" vertical="center"/>
    </xf>
    <xf numFmtId="0" fontId="9" fillId="3" borderId="44" xfId="1" applyFont="1" applyFill="1" applyBorder="1" applyAlignment="1">
      <alignment horizontal="center" vertical="center"/>
    </xf>
    <xf numFmtId="0" fontId="24" fillId="0" borderId="38" xfId="1" applyFont="1" applyBorder="1" applyAlignment="1">
      <alignment horizontal="center" vertical="center" shrinkToFit="1"/>
    </xf>
    <xf numFmtId="0" fontId="24" fillId="0" borderId="39" xfId="1" applyFont="1" applyBorder="1" applyAlignment="1">
      <alignment horizontal="center" vertical="center" shrinkToFit="1"/>
    </xf>
    <xf numFmtId="0" fontId="24" fillId="0" borderId="45" xfId="1" applyFont="1" applyBorder="1" applyAlignment="1">
      <alignment horizontal="center" vertical="center" shrinkToFit="1"/>
    </xf>
    <xf numFmtId="0" fontId="24" fillId="0" borderId="44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left" vertical="center"/>
    </xf>
    <xf numFmtId="0" fontId="5" fillId="3" borderId="11" xfId="1" applyFont="1" applyFill="1" applyBorder="1" applyAlignment="1">
      <alignment horizontal="left" vertical="center"/>
    </xf>
    <xf numFmtId="0" fontId="24" fillId="3" borderId="38" xfId="1" applyFont="1" applyFill="1" applyBorder="1" applyAlignment="1">
      <alignment horizontal="center" vertical="center" shrinkToFit="1"/>
    </xf>
    <xf numFmtId="0" fontId="24" fillId="3" borderId="39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left" vertical="center"/>
    </xf>
    <xf numFmtId="0" fontId="5" fillId="3" borderId="24" xfId="1" applyFont="1" applyFill="1" applyBorder="1" applyAlignment="1">
      <alignment horizontal="left" vertical="center"/>
    </xf>
    <xf numFmtId="0" fontId="9" fillId="0" borderId="5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9" fillId="0" borderId="50" xfId="1" applyFont="1" applyBorder="1" applyAlignment="1">
      <alignment horizontal="center" vertical="center" shrinkToFit="1"/>
    </xf>
    <xf numFmtId="0" fontId="2" fillId="0" borderId="43" xfId="1" applyBorder="1"/>
    <xf numFmtId="0" fontId="2" fillId="0" borderId="44" xfId="1" applyBorder="1"/>
    <xf numFmtId="0" fontId="5" fillId="0" borderId="3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2" fillId="0" borderId="13" xfId="1" applyBorder="1"/>
    <xf numFmtId="0" fontId="2" fillId="0" borderId="36" xfId="1" applyBorder="1"/>
    <xf numFmtId="0" fontId="2" fillId="0" borderId="25" xfId="1" applyBorder="1"/>
    <xf numFmtId="0" fontId="2" fillId="0" borderId="26" xfId="1" applyBorder="1"/>
    <xf numFmtId="0" fontId="5" fillId="3" borderId="42" xfId="1" applyFont="1" applyFill="1" applyBorder="1" applyAlignment="1">
      <alignment horizontal="left" vertical="center"/>
    </xf>
    <xf numFmtId="0" fontId="17" fillId="0" borderId="11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5" fillId="0" borderId="59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shrinkToFit="1"/>
    </xf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2" fillId="0" borderId="5" xfId="1" applyBorder="1"/>
    <xf numFmtId="0" fontId="39" fillId="0" borderId="13" xfId="1" applyFont="1" applyBorder="1" applyAlignment="1">
      <alignment horizontal="left" vertical="center" shrinkToFit="1"/>
    </xf>
    <xf numFmtId="0" fontId="39" fillId="0" borderId="13" xfId="1" applyFont="1" applyBorder="1" applyAlignment="1">
      <alignment horizontal="right" vertical="center" shrinkToFit="1"/>
    </xf>
    <xf numFmtId="0" fontId="24" fillId="2" borderId="56" xfId="1" applyFont="1" applyFill="1" applyBorder="1" applyAlignment="1">
      <alignment horizontal="center" vertical="center" shrinkToFit="1"/>
    </xf>
    <xf numFmtId="0" fontId="24" fillId="2" borderId="57" xfId="1" applyFont="1" applyFill="1" applyBorder="1" applyAlignment="1">
      <alignment horizontal="center" vertical="center" shrinkToFit="1"/>
    </xf>
    <xf numFmtId="0" fontId="10" fillId="2" borderId="35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164" fontId="9" fillId="2" borderId="42" xfId="1" applyNumberFormat="1" applyFont="1" applyFill="1" applyBorder="1" applyAlignment="1">
      <alignment horizontal="center" vertical="center" shrinkToFit="1"/>
    </xf>
    <xf numFmtId="164" fontId="9" fillId="2" borderId="43" xfId="1" applyNumberFormat="1" applyFont="1" applyFill="1" applyBorder="1" applyAlignment="1">
      <alignment horizontal="center" vertical="center" shrinkToFit="1"/>
    </xf>
    <xf numFmtId="164" fontId="9" fillId="2" borderId="44" xfId="1" applyNumberFormat="1" applyFont="1" applyFill="1" applyBorder="1" applyAlignment="1">
      <alignment horizontal="center" vertical="center" shrinkToFit="1"/>
    </xf>
    <xf numFmtId="164" fontId="9" fillId="2" borderId="11" xfId="1" applyNumberFormat="1" applyFont="1" applyFill="1" applyBorder="1" applyAlignment="1">
      <alignment horizontal="center" vertical="center" shrinkToFit="1"/>
    </xf>
    <xf numFmtId="164" fontId="9" fillId="2" borderId="13" xfId="1" applyNumberFormat="1" applyFont="1" applyFill="1" applyBorder="1" applyAlignment="1">
      <alignment horizontal="center" vertical="center" shrinkToFit="1"/>
    </xf>
    <xf numFmtId="164" fontId="9" fillId="2" borderId="36" xfId="1" applyNumberFormat="1" applyFont="1" applyFill="1" applyBorder="1" applyAlignment="1">
      <alignment horizontal="center" vertical="center" shrinkToFit="1"/>
    </xf>
    <xf numFmtId="0" fontId="24" fillId="2" borderId="53" xfId="1" applyFont="1" applyFill="1" applyBorder="1" applyAlignment="1">
      <alignment horizontal="center" vertical="center" shrinkToFit="1"/>
    </xf>
    <xf numFmtId="0" fontId="24" fillId="2" borderId="54" xfId="1" applyFont="1" applyFill="1" applyBorder="1" applyAlignment="1">
      <alignment horizontal="center" vertical="center" shrinkToFit="1"/>
    </xf>
    <xf numFmtId="0" fontId="5" fillId="2" borderId="42" xfId="1" applyFont="1" applyFill="1" applyBorder="1" applyAlignment="1">
      <alignment horizontal="left" vertical="center"/>
    </xf>
    <xf numFmtId="0" fontId="5" fillId="2" borderId="43" xfId="1" applyFont="1" applyFill="1" applyBorder="1" applyAlignment="1">
      <alignment horizontal="left" vertical="center"/>
    </xf>
    <xf numFmtId="0" fontId="5" fillId="2" borderId="44" xfId="1" applyFont="1" applyFill="1" applyBorder="1" applyAlignment="1">
      <alignment horizontal="left" vertical="center"/>
    </xf>
    <xf numFmtId="0" fontId="10" fillId="2" borderId="36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36" xfId="1" applyFont="1" applyFill="1" applyBorder="1" applyAlignment="1">
      <alignment horizontal="left" vertical="center"/>
    </xf>
    <xf numFmtId="0" fontId="9" fillId="2" borderId="35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164" fontId="9" fillId="2" borderId="24" xfId="1" applyNumberFormat="1" applyFont="1" applyFill="1" applyBorder="1" applyAlignment="1">
      <alignment horizontal="center" vertical="center" shrinkToFit="1"/>
    </xf>
    <xf numFmtId="164" fontId="9" fillId="2" borderId="25" xfId="1" applyNumberFormat="1" applyFont="1" applyFill="1" applyBorder="1" applyAlignment="1">
      <alignment horizontal="center" vertical="center" shrinkToFit="1"/>
    </xf>
    <xf numFmtId="164" fontId="9" fillId="2" borderId="26" xfId="1" applyNumberFormat="1" applyFont="1" applyFill="1" applyBorder="1" applyAlignment="1">
      <alignment horizontal="center" vertical="center" shrinkToFit="1"/>
    </xf>
    <xf numFmtId="0" fontId="24" fillId="2" borderId="31" xfId="1" applyFont="1" applyFill="1" applyBorder="1" applyAlignment="1">
      <alignment horizontal="center" vertical="center" shrinkToFit="1"/>
    </xf>
    <xf numFmtId="0" fontId="24" fillId="2" borderId="32" xfId="1" applyFont="1" applyFill="1" applyBorder="1" applyAlignment="1">
      <alignment horizontal="center" vertical="center" shrinkToFit="1"/>
    </xf>
    <xf numFmtId="0" fontId="5" fillId="2" borderId="59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 shrinkToFit="1"/>
    </xf>
    <xf numFmtId="0" fontId="6" fillId="2" borderId="3" xfId="1" applyFont="1" applyFill="1" applyBorder="1" applyAlignment="1">
      <alignment horizontal="center" vertical="center" wrapText="1" shrinkToFit="1"/>
    </xf>
    <xf numFmtId="0" fontId="6" fillId="2" borderId="6" xfId="1" applyFont="1" applyFill="1" applyBorder="1" applyAlignment="1">
      <alignment horizontal="center" vertical="center" wrapText="1" shrinkToFit="1"/>
    </xf>
    <xf numFmtId="0" fontId="6" fillId="2" borderId="8" xfId="1" applyFont="1" applyFill="1" applyBorder="1" applyAlignment="1">
      <alignment horizontal="center" vertical="center" wrapText="1" shrinkToFit="1"/>
    </xf>
    <xf numFmtId="0" fontId="9" fillId="2" borderId="19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26" fillId="2" borderId="6" xfId="1" applyFont="1" applyFill="1" applyBorder="1" applyAlignment="1">
      <alignment horizontal="center" vertical="center" shrinkToFit="1"/>
    </xf>
    <xf numFmtId="0" fontId="26" fillId="2" borderId="18" xfId="1" applyFont="1" applyFill="1" applyBorder="1" applyAlignment="1">
      <alignment horizontal="center" vertical="center" shrinkToFit="1"/>
    </xf>
    <xf numFmtId="0" fontId="26" fillId="2" borderId="19" xfId="1" applyFont="1" applyFill="1" applyBorder="1" applyAlignment="1">
      <alignment horizontal="center" vertical="center" shrinkToFit="1"/>
    </xf>
    <xf numFmtId="0" fontId="26" fillId="2" borderId="7" xfId="1" applyFont="1" applyFill="1" applyBorder="1" applyAlignment="1">
      <alignment horizontal="center" vertical="center" shrinkToFit="1"/>
    </xf>
    <xf numFmtId="0" fontId="26" fillId="2" borderId="8" xfId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7" xfId="1" applyFont="1" applyFill="1" applyBorder="1" applyAlignment="1">
      <alignment horizontal="center" vertical="center" shrinkToFit="1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16" xfId="1" applyFont="1" applyFill="1" applyBorder="1" applyAlignment="1">
      <alignment horizontal="center" vertical="center" shrinkToFit="1"/>
    </xf>
    <xf numFmtId="0" fontId="19" fillId="2" borderId="7" xfId="1" applyFont="1" applyFill="1" applyBorder="1" applyAlignment="1">
      <alignment horizontal="center" vertical="center" shrinkToFit="1"/>
    </xf>
    <xf numFmtId="0" fontId="19" fillId="2" borderId="18" xfId="1" applyFont="1" applyFill="1" applyBorder="1" applyAlignment="1">
      <alignment horizontal="center" vertical="center" shrinkToFit="1"/>
    </xf>
    <xf numFmtId="0" fontId="20" fillId="2" borderId="17" xfId="1" applyFont="1" applyFill="1" applyBorder="1" applyAlignment="1">
      <alignment horizontal="center" vertical="center" shrinkToFit="1"/>
    </xf>
    <xf numFmtId="0" fontId="20" fillId="2" borderId="2" xfId="1" applyFont="1" applyFill="1" applyBorder="1" applyAlignment="1">
      <alignment horizontal="center" vertical="center" shrinkToFit="1"/>
    </xf>
    <xf numFmtId="0" fontId="20" fillId="2" borderId="3" xfId="1" applyFont="1" applyFill="1" applyBorder="1" applyAlignment="1">
      <alignment horizontal="center" vertical="center" shrinkToFit="1"/>
    </xf>
    <xf numFmtId="0" fontId="21" fillId="2" borderId="1" xfId="1" applyFont="1" applyFill="1" applyBorder="1" applyAlignment="1">
      <alignment horizontal="center" vertical="center" shrinkToFit="1"/>
    </xf>
    <xf numFmtId="0" fontId="21" fillId="2" borderId="3" xfId="1" applyFont="1" applyFill="1" applyBorder="1" applyAlignment="1">
      <alignment horizontal="center" vertical="center" shrinkToFit="1"/>
    </xf>
    <xf numFmtId="0" fontId="21" fillId="2" borderId="6" xfId="1" applyFont="1" applyFill="1" applyBorder="1" applyAlignment="1">
      <alignment horizontal="center" vertical="center" shrinkToFit="1"/>
    </xf>
    <xf numFmtId="0" fontId="21" fillId="2" borderId="8" xfId="1" applyFont="1" applyFill="1" applyBorder="1" applyAlignment="1">
      <alignment horizontal="center" vertical="center" shrinkToFit="1"/>
    </xf>
    <xf numFmtId="0" fontId="22" fillId="2" borderId="1" xfId="1" applyFont="1" applyFill="1" applyBorder="1" applyAlignment="1">
      <alignment horizontal="center" vertical="center" wrapText="1" shrinkToFit="1"/>
    </xf>
    <xf numFmtId="0" fontId="22" fillId="2" borderId="3" xfId="1" applyFont="1" applyFill="1" applyBorder="1" applyAlignment="1">
      <alignment horizontal="center" vertical="center" wrapText="1" shrinkToFit="1"/>
    </xf>
    <xf numFmtId="0" fontId="22" fillId="2" borderId="6" xfId="1" applyFont="1" applyFill="1" applyBorder="1" applyAlignment="1">
      <alignment horizontal="center" vertical="center" wrapText="1" shrinkToFit="1"/>
    </xf>
    <xf numFmtId="0" fontId="22" fillId="2" borderId="8" xfId="1" applyFont="1" applyFill="1" applyBorder="1" applyAlignment="1">
      <alignment horizontal="center" vertical="center" wrapText="1" shrinkToFit="1"/>
    </xf>
    <xf numFmtId="0" fontId="2" fillId="2" borderId="1" xfId="1" applyFill="1" applyBorder="1" applyAlignment="1">
      <alignment horizontal="center" vertical="center" shrinkToFit="1"/>
    </xf>
    <xf numFmtId="0" fontId="2" fillId="2" borderId="2" xfId="1" applyFill="1" applyBorder="1" applyAlignment="1">
      <alignment horizontal="center" vertical="center" shrinkToFit="1"/>
    </xf>
    <xf numFmtId="0" fontId="2" fillId="2" borderId="3" xfId="1" applyFill="1" applyBorder="1" applyAlignment="1">
      <alignment horizontal="center" vertical="center" shrinkToFit="1"/>
    </xf>
    <xf numFmtId="0" fontId="78" fillId="0" borderId="1" xfId="1" applyFont="1" applyBorder="1" applyAlignment="1">
      <alignment horizontal="center" vertical="center" shrinkToFit="1"/>
    </xf>
    <xf numFmtId="0" fontId="79" fillId="0" borderId="2" xfId="1" applyFont="1" applyBorder="1"/>
    <xf numFmtId="0" fontId="79" fillId="0" borderId="3" xfId="1" applyFont="1" applyBorder="1"/>
    <xf numFmtId="0" fontId="79" fillId="0" borderId="4" xfId="1" applyFont="1" applyBorder="1"/>
    <xf numFmtId="0" fontId="79" fillId="0" borderId="0" xfId="1" applyFont="1"/>
    <xf numFmtId="0" fontId="79" fillId="0" borderId="5" xfId="1" applyFont="1" applyBorder="1"/>
    <xf numFmtId="0" fontId="80" fillId="0" borderId="6" xfId="1" applyFont="1" applyBorder="1" applyAlignment="1">
      <alignment horizontal="center" vertical="center" shrinkToFit="1"/>
    </xf>
    <xf numFmtId="0" fontId="80" fillId="0" borderId="7" xfId="1" applyFont="1" applyBorder="1" applyAlignment="1">
      <alignment horizontal="center" vertical="center" shrinkToFit="1"/>
    </xf>
    <xf numFmtId="0" fontId="80" fillId="0" borderId="8" xfId="1" applyFont="1" applyBorder="1" applyAlignment="1">
      <alignment horizontal="center" vertical="center" shrinkToFit="1"/>
    </xf>
    <xf numFmtId="0" fontId="10" fillId="7" borderId="27" xfId="1" applyFont="1" applyFill="1" applyBorder="1" applyAlignment="1">
      <alignment horizontal="center" vertical="center"/>
    </xf>
    <xf numFmtId="0" fontId="10" fillId="7" borderId="30" xfId="1" applyFont="1" applyFill="1" applyBorder="1" applyAlignment="1">
      <alignment horizontal="center" vertical="center"/>
    </xf>
    <xf numFmtId="164" fontId="9" fillId="7" borderId="42" xfId="1" applyNumberFormat="1" applyFont="1" applyFill="1" applyBorder="1" applyAlignment="1">
      <alignment horizontal="center" vertical="center" shrinkToFit="1"/>
    </xf>
    <xf numFmtId="164" fontId="9" fillId="7" borderId="43" xfId="1" applyNumberFormat="1" applyFont="1" applyFill="1" applyBorder="1" applyAlignment="1">
      <alignment horizontal="center" vertical="center" shrinkToFit="1"/>
    </xf>
    <xf numFmtId="164" fontId="9" fillId="7" borderId="44" xfId="1" applyNumberFormat="1" applyFont="1" applyFill="1" applyBorder="1" applyAlignment="1">
      <alignment horizontal="center" vertical="center" shrinkToFit="1"/>
    </xf>
    <xf numFmtId="0" fontId="24" fillId="7" borderId="45" xfId="1" applyFont="1" applyFill="1" applyBorder="1" applyAlignment="1">
      <alignment horizontal="center" vertical="center" shrinkToFit="1"/>
    </xf>
    <xf numFmtId="0" fontId="24" fillId="7" borderId="44" xfId="1" applyFont="1" applyFill="1" applyBorder="1" applyAlignment="1">
      <alignment horizontal="center" vertical="center" shrinkToFit="1"/>
    </xf>
    <xf numFmtId="0" fontId="5" fillId="7" borderId="42" xfId="1" applyFont="1" applyFill="1" applyBorder="1" applyAlignment="1">
      <alignment horizontal="left" vertical="center"/>
    </xf>
    <xf numFmtId="0" fontId="5" fillId="7" borderId="43" xfId="1" applyFont="1" applyFill="1" applyBorder="1" applyAlignment="1">
      <alignment horizontal="left" vertical="center"/>
    </xf>
    <xf numFmtId="0" fontId="5" fillId="7" borderId="44" xfId="1" applyFont="1" applyFill="1" applyBorder="1" applyAlignment="1">
      <alignment horizontal="left" vertical="center"/>
    </xf>
    <xf numFmtId="0" fontId="10" fillId="7" borderId="26" xfId="1" applyFont="1" applyFill="1" applyBorder="1" applyAlignment="1">
      <alignment horizontal="center" vertical="center"/>
    </xf>
    <xf numFmtId="0" fontId="9" fillId="7" borderId="45" xfId="1" applyFont="1" applyFill="1" applyBorder="1" applyAlignment="1">
      <alignment horizontal="center" vertical="center"/>
    </xf>
    <xf numFmtId="0" fontId="9" fillId="7" borderId="44" xfId="1" applyFont="1" applyFill="1" applyBorder="1" applyAlignment="1">
      <alignment horizontal="center" vertical="center"/>
    </xf>
    <xf numFmtId="164" fontId="9" fillId="7" borderId="11" xfId="1" applyNumberFormat="1" applyFont="1" applyFill="1" applyBorder="1" applyAlignment="1">
      <alignment horizontal="center" vertical="center" shrinkToFit="1"/>
    </xf>
    <xf numFmtId="164" fontId="9" fillId="7" borderId="13" xfId="1" applyNumberFormat="1" applyFont="1" applyFill="1" applyBorder="1" applyAlignment="1">
      <alignment horizontal="center" vertical="center" shrinkToFit="1"/>
    </xf>
    <xf numFmtId="164" fontId="9" fillId="7" borderId="36" xfId="1" applyNumberFormat="1" applyFont="1" applyFill="1" applyBorder="1" applyAlignment="1">
      <alignment horizontal="center" vertical="center" shrinkToFit="1"/>
    </xf>
    <xf numFmtId="0" fontId="24" fillId="7" borderId="38" xfId="1" applyFont="1" applyFill="1" applyBorder="1" applyAlignment="1">
      <alignment horizontal="center" vertical="center" shrinkToFit="1"/>
    </xf>
    <xf numFmtId="0" fontId="24" fillId="7" borderId="39" xfId="1" applyFont="1" applyFill="1" applyBorder="1" applyAlignment="1">
      <alignment horizontal="center" vertical="center" shrinkToFit="1"/>
    </xf>
    <xf numFmtId="0" fontId="5" fillId="7" borderId="11" xfId="1" applyFont="1" applyFill="1" applyBorder="1" applyAlignment="1">
      <alignment horizontal="left" vertical="center"/>
    </xf>
    <xf numFmtId="0" fontId="5" fillId="7" borderId="13" xfId="1" applyFont="1" applyFill="1" applyBorder="1" applyAlignment="1">
      <alignment horizontal="left" vertical="center"/>
    </xf>
    <xf numFmtId="0" fontId="5" fillId="7" borderId="36" xfId="1" applyFont="1" applyFill="1" applyBorder="1" applyAlignment="1">
      <alignment horizontal="left" vertical="center"/>
    </xf>
    <xf numFmtId="0" fontId="9" fillId="7" borderId="35" xfId="1" applyFont="1" applyFill="1" applyBorder="1" applyAlignment="1">
      <alignment horizontal="center" vertical="center"/>
    </xf>
    <xf numFmtId="0" fontId="9" fillId="7" borderId="36" xfId="1" applyFont="1" applyFill="1" applyBorder="1" applyAlignment="1">
      <alignment horizontal="center" vertical="center"/>
    </xf>
    <xf numFmtId="0" fontId="24" fillId="7" borderId="53" xfId="1" applyFont="1" applyFill="1" applyBorder="1" applyAlignment="1">
      <alignment horizontal="center" vertical="center" shrinkToFit="1"/>
    </xf>
    <xf numFmtId="0" fontId="24" fillId="7" borderId="54" xfId="1" applyFont="1" applyFill="1" applyBorder="1" applyAlignment="1">
      <alignment horizontal="center" vertical="center" shrinkToFit="1"/>
    </xf>
    <xf numFmtId="0" fontId="5" fillId="7" borderId="59" xfId="1" applyFont="1" applyFill="1" applyBorder="1" applyAlignment="1">
      <alignment horizontal="left" vertical="center"/>
    </xf>
    <xf numFmtId="164" fontId="9" fillId="7" borderId="24" xfId="1" applyNumberFormat="1" applyFont="1" applyFill="1" applyBorder="1" applyAlignment="1">
      <alignment horizontal="center" vertical="center" shrinkToFit="1"/>
    </xf>
    <xf numFmtId="164" fontId="9" fillId="7" borderId="25" xfId="1" applyNumberFormat="1" applyFont="1" applyFill="1" applyBorder="1" applyAlignment="1">
      <alignment horizontal="center" vertical="center" shrinkToFit="1"/>
    </xf>
    <xf numFmtId="164" fontId="9" fillId="7" borderId="26" xfId="1" applyNumberFormat="1" applyFont="1" applyFill="1" applyBorder="1" applyAlignment="1">
      <alignment horizontal="center" vertical="center" shrinkToFit="1"/>
    </xf>
    <xf numFmtId="0" fontId="24" fillId="7" borderId="31" xfId="1" applyFont="1" applyFill="1" applyBorder="1" applyAlignment="1">
      <alignment horizontal="center" vertical="center" shrinkToFit="1"/>
    </xf>
    <xf numFmtId="0" fontId="24" fillId="7" borderId="32" xfId="1" applyFont="1" applyFill="1" applyBorder="1" applyAlignment="1">
      <alignment horizontal="center" vertical="center" shrinkToFit="1"/>
    </xf>
    <xf numFmtId="0" fontId="5" fillId="7" borderId="24" xfId="1" applyFont="1" applyFill="1" applyBorder="1" applyAlignment="1">
      <alignment horizontal="left" vertical="center"/>
    </xf>
    <xf numFmtId="0" fontId="5" fillId="7" borderId="25" xfId="1" applyFont="1" applyFill="1" applyBorder="1" applyAlignment="1">
      <alignment horizontal="left" vertical="center"/>
    </xf>
    <xf numFmtId="0" fontId="5" fillId="7" borderId="26" xfId="1" applyFont="1" applyFill="1" applyBorder="1" applyAlignment="1">
      <alignment horizontal="left" vertical="center"/>
    </xf>
    <xf numFmtId="0" fontId="9" fillId="7" borderId="27" xfId="1" applyFont="1" applyFill="1" applyBorder="1" applyAlignment="1">
      <alignment horizontal="center" vertical="center"/>
    </xf>
    <xf numFmtId="0" fontId="9" fillId="7" borderId="26" xfId="1" applyFont="1" applyFill="1" applyBorder="1" applyAlignment="1">
      <alignment horizontal="center" vertical="center"/>
    </xf>
    <xf numFmtId="0" fontId="10" fillId="7" borderId="42" xfId="1" applyFont="1" applyFill="1" applyBorder="1" applyAlignment="1">
      <alignment horizontal="center" vertical="center"/>
    </xf>
    <xf numFmtId="0" fontId="10" fillId="7" borderId="47" xfId="1" applyFont="1" applyFill="1" applyBorder="1" applyAlignment="1">
      <alignment horizontal="center" vertical="center"/>
    </xf>
    <xf numFmtId="0" fontId="2" fillId="7" borderId="43" xfId="1" applyFill="1" applyBorder="1"/>
    <xf numFmtId="0" fontId="2" fillId="7" borderId="44" xfId="1" applyFill="1" applyBorder="1"/>
    <xf numFmtId="0" fontId="10" fillId="7" borderId="45" xfId="1" applyFont="1" applyFill="1" applyBorder="1" applyAlignment="1">
      <alignment horizontal="center" vertical="center"/>
    </xf>
    <xf numFmtId="0" fontId="2" fillId="7" borderId="13" xfId="1" applyFill="1" applyBorder="1"/>
    <xf numFmtId="0" fontId="2" fillId="7" borderId="36" xfId="1" applyFill="1" applyBorder="1"/>
    <xf numFmtId="0" fontId="2" fillId="7" borderId="25" xfId="1" applyFill="1" applyBorder="1"/>
    <xf numFmtId="0" fontId="2" fillId="7" borderId="26" xfId="1" applyFill="1" applyBorder="1"/>
    <xf numFmtId="20" fontId="10" fillId="10" borderId="11" xfId="1" applyNumberFormat="1" applyFont="1" applyFill="1" applyBorder="1" applyAlignment="1">
      <alignment horizontal="center" vertical="center" shrinkToFit="1"/>
    </xf>
    <xf numFmtId="20" fontId="10" fillId="10" borderId="12" xfId="1" applyNumberFormat="1" applyFont="1" applyFill="1" applyBorder="1" applyAlignment="1">
      <alignment horizontal="center" vertical="center" shrinkToFit="1"/>
    </xf>
    <xf numFmtId="0" fontId="17" fillId="10" borderId="11" xfId="1" applyFont="1" applyFill="1" applyBorder="1" applyAlignment="1">
      <alignment horizontal="center" vertical="center" shrinkToFit="1"/>
    </xf>
    <xf numFmtId="0" fontId="17" fillId="10" borderId="12" xfId="1" applyFont="1" applyFill="1" applyBorder="1" applyAlignment="1">
      <alignment horizontal="center" vertical="center" shrinkToFit="1"/>
    </xf>
    <xf numFmtId="0" fontId="10" fillId="10" borderId="13" xfId="1" applyFont="1" applyFill="1" applyBorder="1" applyAlignment="1">
      <alignment horizontal="left" vertical="center" shrinkToFit="1"/>
    </xf>
    <xf numFmtId="0" fontId="10" fillId="10" borderId="13" xfId="1" applyFont="1" applyFill="1" applyBorder="1" applyAlignment="1">
      <alignment horizontal="right" vertical="center" shrinkToFit="1"/>
    </xf>
    <xf numFmtId="0" fontId="10" fillId="0" borderId="13" xfId="1" applyFont="1" applyBorder="1" applyAlignment="1">
      <alignment horizontal="left" vertical="center" shrinkToFit="1"/>
    </xf>
    <xf numFmtId="0" fontId="10" fillId="0" borderId="13" xfId="1" applyFont="1" applyBorder="1" applyAlignment="1">
      <alignment horizontal="right" vertical="center" shrinkToFit="1"/>
    </xf>
    <xf numFmtId="0" fontId="11" fillId="10" borderId="11" xfId="1" applyFont="1" applyFill="1" applyBorder="1" applyAlignment="1">
      <alignment horizontal="center" vertical="center" shrinkToFit="1"/>
    </xf>
    <xf numFmtId="0" fontId="11" fillId="10" borderId="12" xfId="1" applyFont="1" applyFill="1" applyBorder="1" applyAlignment="1">
      <alignment horizontal="center" vertical="center" shrinkToFit="1"/>
    </xf>
    <xf numFmtId="0" fontId="45" fillId="0" borderId="19" xfId="1" applyFont="1" applyBorder="1" applyAlignment="1">
      <alignment horizontal="center" vertical="center" shrinkToFit="1"/>
    </xf>
    <xf numFmtId="0" fontId="45" fillId="0" borderId="7" xfId="1" applyFont="1" applyBorder="1" applyAlignment="1">
      <alignment horizontal="center" vertical="center" shrinkToFit="1"/>
    </xf>
    <xf numFmtId="0" fontId="45" fillId="0" borderId="8" xfId="1" applyFont="1" applyBorder="1" applyAlignment="1">
      <alignment horizontal="center" vertical="center" shrinkToFit="1"/>
    </xf>
    <xf numFmtId="0" fontId="46" fillId="0" borderId="6" xfId="1" applyFont="1" applyBorder="1" applyAlignment="1">
      <alignment horizontal="center" vertical="center" shrinkToFit="1"/>
    </xf>
    <xf numFmtId="0" fontId="46" fillId="0" borderId="18" xfId="1" applyFont="1" applyBorder="1" applyAlignment="1">
      <alignment horizontal="center" vertical="center" shrinkToFit="1"/>
    </xf>
    <xf numFmtId="0" fontId="46" fillId="0" borderId="19" xfId="1" applyFont="1" applyBorder="1" applyAlignment="1">
      <alignment horizontal="center" vertical="center" shrinkToFit="1"/>
    </xf>
    <xf numFmtId="0" fontId="46" fillId="0" borderId="7" xfId="1" applyFont="1" applyBorder="1" applyAlignment="1">
      <alignment horizontal="center" vertical="center" shrinkToFit="1"/>
    </xf>
    <xf numFmtId="0" fontId="46" fillId="0" borderId="8" xfId="1" applyFont="1" applyBorder="1" applyAlignment="1">
      <alignment horizontal="center" vertical="center" shrinkToFit="1"/>
    </xf>
    <xf numFmtId="0" fontId="10" fillId="0" borderId="27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9" borderId="27" xfId="1" applyFont="1" applyFill="1" applyBorder="1" applyAlignment="1">
      <alignment horizontal="center" vertical="center"/>
    </xf>
    <xf numFmtId="0" fontId="10" fillId="9" borderId="30" xfId="1" applyFont="1" applyFill="1" applyBorder="1" applyAlignment="1">
      <alignment horizontal="center" vertical="center"/>
    </xf>
    <xf numFmtId="164" fontId="9" fillId="9" borderId="11" xfId="1" applyNumberFormat="1" applyFont="1" applyFill="1" applyBorder="1" applyAlignment="1">
      <alignment horizontal="center" vertical="center" shrinkToFit="1"/>
    </xf>
    <xf numFmtId="0" fontId="2" fillId="9" borderId="13" xfId="1" applyFill="1" applyBorder="1"/>
    <xf numFmtId="0" fontId="2" fillId="9" borderId="36" xfId="1" applyFill="1" applyBorder="1"/>
    <xf numFmtId="164" fontId="9" fillId="9" borderId="13" xfId="1" applyNumberFormat="1" applyFont="1" applyFill="1" applyBorder="1" applyAlignment="1">
      <alignment horizontal="center" vertical="center" shrinkToFit="1"/>
    </xf>
    <xf numFmtId="164" fontId="9" fillId="9" borderId="36" xfId="1" applyNumberFormat="1" applyFont="1" applyFill="1" applyBorder="1" applyAlignment="1">
      <alignment horizontal="center" vertical="center" shrinkToFit="1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5" fillId="9" borderId="24" xfId="1" applyFont="1" applyFill="1" applyBorder="1" applyAlignment="1">
      <alignment horizontal="left" vertical="center"/>
    </xf>
    <xf numFmtId="0" fontId="5" fillId="9" borderId="25" xfId="1" applyFont="1" applyFill="1" applyBorder="1" applyAlignment="1">
      <alignment horizontal="left" vertical="center"/>
    </xf>
    <xf numFmtId="0" fontId="5" fillId="9" borderId="26" xfId="1" applyFont="1" applyFill="1" applyBorder="1" applyAlignment="1">
      <alignment horizontal="left" vertical="center"/>
    </xf>
    <xf numFmtId="0" fontId="10" fillId="9" borderId="26" xfId="1" applyFont="1" applyFill="1" applyBorder="1" applyAlignment="1">
      <alignment horizontal="center" vertical="center"/>
    </xf>
    <xf numFmtId="0" fontId="9" fillId="9" borderId="35" xfId="1" applyFont="1" applyFill="1" applyBorder="1" applyAlignment="1">
      <alignment horizontal="center" vertical="center"/>
    </xf>
    <xf numFmtId="0" fontId="9" fillId="9" borderId="36" xfId="1" applyFont="1" applyFill="1" applyBorder="1" applyAlignment="1">
      <alignment horizontal="center" vertical="center"/>
    </xf>
    <xf numFmtId="164" fontId="9" fillId="0" borderId="24" xfId="1" applyNumberFormat="1" applyFont="1" applyBorder="1" applyAlignment="1">
      <alignment horizontal="center" vertical="center" shrinkToFit="1"/>
    </xf>
    <xf numFmtId="164" fontId="9" fillId="0" borderId="25" xfId="1" applyNumberFormat="1" applyFont="1" applyBorder="1" applyAlignment="1">
      <alignment horizontal="center" vertical="center" shrinkToFit="1"/>
    </xf>
    <xf numFmtId="164" fontId="9" fillId="0" borderId="26" xfId="1" applyNumberFormat="1" applyFont="1" applyBorder="1" applyAlignment="1">
      <alignment horizontal="center" vertical="center" shrinkToFit="1"/>
    </xf>
    <xf numFmtId="164" fontId="9" fillId="9" borderId="42" xfId="1" applyNumberFormat="1" applyFont="1" applyFill="1" applyBorder="1" applyAlignment="1">
      <alignment horizontal="center" vertical="center" shrinkToFit="1"/>
    </xf>
    <xf numFmtId="0" fontId="2" fillId="9" borderId="43" xfId="1" applyFill="1" applyBorder="1"/>
    <xf numFmtId="0" fontId="2" fillId="9" borderId="44" xfId="1" applyFill="1" applyBorder="1"/>
    <xf numFmtId="164" fontId="9" fillId="9" borderId="43" xfId="1" applyNumberFormat="1" applyFont="1" applyFill="1" applyBorder="1" applyAlignment="1">
      <alignment horizontal="center" vertical="center" shrinkToFit="1"/>
    </xf>
    <xf numFmtId="164" fontId="9" fillId="9" borderId="44" xfId="1" applyNumberFormat="1" applyFont="1" applyFill="1" applyBorder="1" applyAlignment="1">
      <alignment horizontal="center" vertical="center" shrinkToFit="1"/>
    </xf>
    <xf numFmtId="0" fontId="9" fillId="0" borderId="27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9" borderId="45" xfId="1" applyFont="1" applyFill="1" applyBorder="1" applyAlignment="1">
      <alignment horizontal="center" vertical="center"/>
    </xf>
    <xf numFmtId="0" fontId="9" fillId="9" borderId="44" xfId="1" applyFont="1" applyFill="1" applyBorder="1" applyAlignment="1">
      <alignment horizontal="center" vertical="center"/>
    </xf>
    <xf numFmtId="164" fontId="9" fillId="9" borderId="24" xfId="1" applyNumberFormat="1" applyFont="1" applyFill="1" applyBorder="1" applyAlignment="1">
      <alignment horizontal="center" vertical="center" shrinkToFit="1"/>
    </xf>
    <xf numFmtId="0" fontId="2" fillId="9" borderId="25" xfId="1" applyFill="1" applyBorder="1"/>
    <xf numFmtId="0" fontId="2" fillId="9" borderId="26" xfId="1" applyFill="1" applyBorder="1"/>
    <xf numFmtId="164" fontId="9" fillId="9" borderId="25" xfId="1" applyNumberFormat="1" applyFont="1" applyFill="1" applyBorder="1" applyAlignment="1">
      <alignment horizontal="center" vertical="center" shrinkToFit="1"/>
    </xf>
    <xf numFmtId="164" fontId="9" fillId="9" borderId="26" xfId="1" applyNumberFormat="1" applyFont="1" applyFill="1" applyBorder="1" applyAlignment="1">
      <alignment horizontal="center" vertical="center" shrinkToFit="1"/>
    </xf>
    <xf numFmtId="0" fontId="9" fillId="9" borderId="27" xfId="1" applyFont="1" applyFill="1" applyBorder="1" applyAlignment="1">
      <alignment horizontal="center" vertical="center"/>
    </xf>
    <xf numFmtId="0" fontId="9" fillId="9" borderId="26" xfId="1" applyFont="1" applyFill="1" applyBorder="1" applyAlignment="1">
      <alignment horizontal="center" vertical="center"/>
    </xf>
    <xf numFmtId="0" fontId="63" fillId="0" borderId="11" xfId="1" applyFont="1" applyBorder="1" applyAlignment="1">
      <alignment horizontal="center" vertical="center"/>
    </xf>
    <xf numFmtId="0" fontId="63" fillId="0" borderId="13" xfId="1" applyFont="1" applyBorder="1" applyAlignment="1">
      <alignment horizontal="center" vertical="center"/>
    </xf>
    <xf numFmtId="0" fontId="63" fillId="0" borderId="12" xfId="1" applyFont="1" applyBorder="1" applyAlignment="1">
      <alignment horizontal="center" vertical="center"/>
    </xf>
    <xf numFmtId="0" fontId="35" fillId="0" borderId="2" xfId="1" applyFont="1" applyBorder="1" applyAlignment="1">
      <alignment horizontal="center" vertical="center" shrinkToFit="1"/>
    </xf>
    <xf numFmtId="0" fontId="35" fillId="0" borderId="16" xfId="1" applyFont="1" applyBorder="1" applyAlignment="1">
      <alignment horizontal="center" vertical="center" shrinkToFit="1"/>
    </xf>
    <xf numFmtId="0" fontId="35" fillId="0" borderId="7" xfId="1" applyFont="1" applyBorder="1" applyAlignment="1">
      <alignment horizontal="center" vertical="center" shrinkToFit="1"/>
    </xf>
    <xf numFmtId="0" fontId="35" fillId="0" borderId="18" xfId="1" applyFont="1" applyBorder="1" applyAlignment="1">
      <alignment horizontal="center" vertical="center" shrinkToFit="1"/>
    </xf>
    <xf numFmtId="0" fontId="59" fillId="7" borderId="42" xfId="1" applyFont="1" applyFill="1" applyBorder="1" applyAlignment="1">
      <alignment horizontal="left" vertical="center"/>
    </xf>
    <xf numFmtId="0" fontId="59" fillId="7" borderId="43" xfId="1" applyFont="1" applyFill="1" applyBorder="1" applyAlignment="1">
      <alignment horizontal="left" vertical="center"/>
    </xf>
    <xf numFmtId="0" fontId="59" fillId="7" borderId="44" xfId="1" applyFont="1" applyFill="1" applyBorder="1" applyAlignment="1">
      <alignment horizontal="left" vertical="center"/>
    </xf>
    <xf numFmtId="0" fontId="60" fillId="7" borderId="27" xfId="1" applyFont="1" applyFill="1" applyBorder="1" applyAlignment="1">
      <alignment horizontal="center" vertical="center"/>
    </xf>
    <xf numFmtId="0" fontId="60" fillId="7" borderId="26" xfId="1" applyFont="1" applyFill="1" applyBorder="1" applyAlignment="1">
      <alignment horizontal="center" vertical="center"/>
    </xf>
    <xf numFmtId="0" fontId="59" fillId="7" borderId="59" xfId="1" applyFont="1" applyFill="1" applyBorder="1" applyAlignment="1">
      <alignment horizontal="left" vertical="center"/>
    </xf>
    <xf numFmtId="0" fontId="59" fillId="7" borderId="13" xfId="1" applyFont="1" applyFill="1" applyBorder="1" applyAlignment="1">
      <alignment horizontal="left" vertical="center"/>
    </xf>
    <xf numFmtId="0" fontId="59" fillId="7" borderId="36" xfId="1" applyFont="1" applyFill="1" applyBorder="1" applyAlignment="1">
      <alignment horizontal="left" vertical="center"/>
    </xf>
    <xf numFmtId="0" fontId="59" fillId="7" borderId="24" xfId="1" applyFont="1" applyFill="1" applyBorder="1" applyAlignment="1">
      <alignment horizontal="left" vertical="center"/>
    </xf>
    <xf numFmtId="0" fontId="59" fillId="7" borderId="25" xfId="1" applyFont="1" applyFill="1" applyBorder="1" applyAlignment="1">
      <alignment horizontal="left" vertical="center"/>
    </xf>
    <xf numFmtId="0" fontId="59" fillId="7" borderId="26" xfId="1" applyFont="1" applyFill="1" applyBorder="1" applyAlignment="1">
      <alignment horizontal="left" vertical="center"/>
    </xf>
    <xf numFmtId="0" fontId="53" fillId="0" borderId="42" xfId="1" applyFont="1" applyBorder="1" applyAlignment="1">
      <alignment horizontal="left" vertical="center"/>
    </xf>
    <xf numFmtId="0" fontId="53" fillId="0" borderId="43" xfId="1" applyFont="1" applyBorder="1" applyAlignment="1">
      <alignment horizontal="left" vertical="center"/>
    </xf>
    <xf numFmtId="0" fontId="53" fillId="0" borderId="44" xfId="1" applyFont="1" applyBorder="1" applyAlignment="1">
      <alignment horizontal="left" vertical="center"/>
    </xf>
    <xf numFmtId="0" fontId="54" fillId="0" borderId="27" xfId="1" applyFont="1" applyBorder="1" applyAlignment="1">
      <alignment horizontal="center" vertical="center"/>
    </xf>
    <xf numFmtId="0" fontId="54" fillId="0" borderId="26" xfId="1" applyFont="1" applyBorder="1" applyAlignment="1">
      <alignment horizontal="center" vertical="center"/>
    </xf>
    <xf numFmtId="0" fontId="53" fillId="0" borderId="59" xfId="1" applyFont="1" applyBorder="1" applyAlignment="1">
      <alignment horizontal="left" vertical="center"/>
    </xf>
    <xf numFmtId="0" fontId="53" fillId="0" borderId="13" xfId="1" applyFont="1" applyBorder="1" applyAlignment="1">
      <alignment horizontal="left" vertical="center"/>
    </xf>
    <xf numFmtId="0" fontId="53" fillId="0" borderId="36" xfId="1" applyFont="1" applyBorder="1" applyAlignment="1">
      <alignment horizontal="left" vertical="center"/>
    </xf>
    <xf numFmtId="0" fontId="10" fillId="8" borderId="27" xfId="1" applyFont="1" applyFill="1" applyBorder="1" applyAlignment="1">
      <alignment horizontal="center" vertical="center"/>
    </xf>
    <xf numFmtId="0" fontId="10" fillId="8" borderId="30" xfId="1" applyFont="1" applyFill="1" applyBorder="1" applyAlignment="1">
      <alignment horizontal="center" vertical="center"/>
    </xf>
    <xf numFmtId="164" fontId="9" fillId="8" borderId="42" xfId="1" applyNumberFormat="1" applyFont="1" applyFill="1" applyBorder="1" applyAlignment="1">
      <alignment horizontal="center" vertical="center" shrinkToFit="1"/>
    </xf>
    <xf numFmtId="0" fontId="2" fillId="8" borderId="43" xfId="1" applyFill="1" applyBorder="1"/>
    <xf numFmtId="0" fontId="2" fillId="8" borderId="44" xfId="1" applyFill="1" applyBorder="1"/>
    <xf numFmtId="164" fontId="9" fillId="8" borderId="43" xfId="1" applyNumberFormat="1" applyFont="1" applyFill="1" applyBorder="1" applyAlignment="1">
      <alignment horizontal="center" vertical="center" shrinkToFit="1"/>
    </xf>
    <xf numFmtId="164" fontId="9" fillId="8" borderId="44" xfId="1" applyNumberFormat="1" applyFont="1" applyFill="1" applyBorder="1" applyAlignment="1">
      <alignment horizontal="center" vertical="center" shrinkToFit="1"/>
    </xf>
    <xf numFmtId="0" fontId="53" fillId="0" borderId="24" xfId="1" applyFont="1" applyBorder="1" applyAlignment="1">
      <alignment horizontal="left" vertical="center"/>
    </xf>
    <xf numFmtId="0" fontId="53" fillId="0" borderId="25" xfId="1" applyFont="1" applyBorder="1" applyAlignment="1">
      <alignment horizontal="left" vertical="center"/>
    </xf>
    <xf numFmtId="0" fontId="53" fillId="0" borderId="26" xfId="1" applyFont="1" applyBorder="1" applyAlignment="1">
      <alignment horizontal="left" vertical="center"/>
    </xf>
    <xf numFmtId="0" fontId="5" fillId="8" borderId="42" xfId="1" applyFont="1" applyFill="1" applyBorder="1" applyAlignment="1">
      <alignment horizontal="left" vertical="center"/>
    </xf>
    <xf numFmtId="0" fontId="5" fillId="8" borderId="43" xfId="1" applyFont="1" applyFill="1" applyBorder="1" applyAlignment="1">
      <alignment horizontal="left" vertical="center"/>
    </xf>
    <xf numFmtId="0" fontId="5" fillId="8" borderId="44" xfId="1" applyFont="1" applyFill="1" applyBorder="1" applyAlignment="1">
      <alignment horizontal="left" vertical="center"/>
    </xf>
    <xf numFmtId="0" fontId="10" fillId="8" borderId="26" xfId="1" applyFont="1" applyFill="1" applyBorder="1" applyAlignment="1">
      <alignment horizontal="center" vertical="center"/>
    </xf>
    <xf numFmtId="0" fontId="9" fillId="8" borderId="45" xfId="1" applyFont="1" applyFill="1" applyBorder="1" applyAlignment="1">
      <alignment horizontal="center" vertical="center"/>
    </xf>
    <xf numFmtId="0" fontId="9" fillId="8" borderId="44" xfId="1" applyFont="1" applyFill="1" applyBorder="1" applyAlignment="1">
      <alignment horizontal="center" vertical="center"/>
    </xf>
    <xf numFmtId="164" fontId="9" fillId="8" borderId="11" xfId="1" applyNumberFormat="1" applyFont="1" applyFill="1" applyBorder="1" applyAlignment="1">
      <alignment horizontal="center" vertical="center" shrinkToFit="1"/>
    </xf>
    <xf numFmtId="0" fontId="2" fillId="8" borderId="13" xfId="1" applyFill="1" applyBorder="1"/>
    <xf numFmtId="0" fontId="2" fillId="8" borderId="36" xfId="1" applyFill="1" applyBorder="1"/>
    <xf numFmtId="164" fontId="9" fillId="8" borderId="13" xfId="1" applyNumberFormat="1" applyFont="1" applyFill="1" applyBorder="1" applyAlignment="1">
      <alignment horizontal="center" vertical="center" shrinkToFit="1"/>
    </xf>
    <xf numFmtId="164" fontId="9" fillId="8" borderId="36" xfId="1" applyNumberFormat="1" applyFont="1" applyFill="1" applyBorder="1" applyAlignment="1">
      <alignment horizontal="center" vertical="center" shrinkToFit="1"/>
    </xf>
    <xf numFmtId="164" fontId="9" fillId="8" borderId="24" xfId="1" applyNumberFormat="1" applyFont="1" applyFill="1" applyBorder="1" applyAlignment="1">
      <alignment horizontal="center" vertical="center" shrinkToFit="1"/>
    </xf>
    <xf numFmtId="0" fontId="2" fillId="8" borderId="25" xfId="1" applyFill="1" applyBorder="1"/>
    <xf numFmtId="0" fontId="2" fillId="8" borderId="26" xfId="1" applyFill="1" applyBorder="1"/>
    <xf numFmtId="164" fontId="9" fillId="8" borderId="25" xfId="1" applyNumberFormat="1" applyFont="1" applyFill="1" applyBorder="1" applyAlignment="1">
      <alignment horizontal="center" vertical="center" shrinkToFit="1"/>
    </xf>
    <xf numFmtId="164" fontId="9" fillId="8" borderId="26" xfId="1" applyNumberFormat="1" applyFont="1" applyFill="1" applyBorder="1" applyAlignment="1">
      <alignment horizontal="center" vertical="center" shrinkToFit="1"/>
    </xf>
    <xf numFmtId="0" fontId="5" fillId="8" borderId="59" xfId="1" applyFont="1" applyFill="1" applyBorder="1" applyAlignment="1">
      <alignment horizontal="left" vertical="center"/>
    </xf>
    <xf numFmtId="0" fontId="5" fillId="8" borderId="13" xfId="1" applyFont="1" applyFill="1" applyBorder="1" applyAlignment="1">
      <alignment horizontal="left" vertical="center"/>
    </xf>
    <xf numFmtId="0" fontId="5" fillId="8" borderId="36" xfId="1" applyFont="1" applyFill="1" applyBorder="1" applyAlignment="1">
      <alignment horizontal="left" vertical="center"/>
    </xf>
    <xf numFmtId="0" fontId="9" fillId="8" borderId="35" xfId="1" applyFont="1" applyFill="1" applyBorder="1" applyAlignment="1">
      <alignment horizontal="center" vertical="center"/>
    </xf>
    <xf numFmtId="0" fontId="9" fillId="8" borderId="36" xfId="1" applyFont="1" applyFill="1" applyBorder="1" applyAlignment="1">
      <alignment horizontal="center" vertical="center"/>
    </xf>
    <xf numFmtId="0" fontId="5" fillId="8" borderId="24" xfId="1" applyFont="1" applyFill="1" applyBorder="1" applyAlignment="1">
      <alignment horizontal="left" vertical="center"/>
    </xf>
    <xf numFmtId="0" fontId="5" fillId="8" borderId="25" xfId="1" applyFont="1" applyFill="1" applyBorder="1" applyAlignment="1">
      <alignment horizontal="left" vertical="center"/>
    </xf>
    <xf numFmtId="0" fontId="5" fillId="8" borderId="26" xfId="1" applyFont="1" applyFill="1" applyBorder="1" applyAlignment="1">
      <alignment horizontal="left" vertical="center"/>
    </xf>
    <xf numFmtId="0" fontId="9" fillId="8" borderId="27" xfId="1" applyFont="1" applyFill="1" applyBorder="1" applyAlignment="1">
      <alignment horizontal="center" vertical="center"/>
    </xf>
    <xf numFmtId="0" fontId="9" fillId="8" borderId="26" xfId="1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 vertical="center" shrinkToFit="1"/>
    </xf>
    <xf numFmtId="0" fontId="43" fillId="0" borderId="2" xfId="1" applyFont="1" applyBorder="1"/>
    <xf numFmtId="0" fontId="43" fillId="0" borderId="3" xfId="1" applyFont="1" applyBorder="1"/>
    <xf numFmtId="0" fontId="43" fillId="0" borderId="4" xfId="1" applyFont="1" applyBorder="1"/>
    <xf numFmtId="0" fontId="43" fillId="0" borderId="0" xfId="1" applyFont="1"/>
    <xf numFmtId="0" fontId="43" fillId="0" borderId="5" xfId="1" applyFont="1" applyBorder="1"/>
    <xf numFmtId="0" fontId="44" fillId="0" borderId="6" xfId="1" applyFont="1" applyBorder="1" applyAlignment="1">
      <alignment horizontal="center" vertical="center" shrinkToFit="1"/>
    </xf>
    <xf numFmtId="0" fontId="44" fillId="0" borderId="7" xfId="1" applyFont="1" applyBorder="1" applyAlignment="1">
      <alignment horizontal="center" vertical="center" shrinkToFit="1"/>
    </xf>
    <xf numFmtId="0" fontId="44" fillId="0" borderId="8" xfId="1" applyFont="1" applyBorder="1" applyAlignment="1">
      <alignment horizontal="center" vertical="center" shrinkToFit="1"/>
    </xf>
    <xf numFmtId="0" fontId="53" fillId="8" borderId="24" xfId="1" applyFont="1" applyFill="1" applyBorder="1" applyAlignment="1">
      <alignment horizontal="left" vertical="center"/>
    </xf>
    <xf numFmtId="0" fontId="53" fillId="8" borderId="25" xfId="1" applyFont="1" applyFill="1" applyBorder="1" applyAlignment="1">
      <alignment horizontal="left" vertical="center"/>
    </xf>
    <xf numFmtId="0" fontId="53" fillId="8" borderId="26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68" fillId="0" borderId="1" xfId="1" applyFont="1" applyBorder="1" applyAlignment="1">
      <alignment horizontal="center" vertical="center" shrinkToFit="1"/>
    </xf>
    <xf numFmtId="0" fontId="70" fillId="0" borderId="2" xfId="1" applyFont="1" applyBorder="1"/>
    <xf numFmtId="0" fontId="70" fillId="0" borderId="3" xfId="1" applyFont="1" applyBorder="1"/>
    <xf numFmtId="0" fontId="70" fillId="0" borderId="4" xfId="1" applyFont="1" applyBorder="1"/>
    <xf numFmtId="0" fontId="70" fillId="0" borderId="0" xfId="1" applyFont="1"/>
    <xf numFmtId="0" fontId="70" fillId="0" borderId="5" xfId="1" applyFont="1" applyBorder="1"/>
    <xf numFmtId="0" fontId="71" fillId="0" borderId="6" xfId="1" applyFont="1" applyBorder="1" applyAlignment="1">
      <alignment horizontal="center" vertical="center" shrinkToFit="1"/>
    </xf>
    <xf numFmtId="0" fontId="71" fillId="0" borderId="7" xfId="1" applyFont="1" applyBorder="1" applyAlignment="1">
      <alignment horizontal="center" vertical="center" shrinkToFit="1"/>
    </xf>
    <xf numFmtId="0" fontId="71" fillId="0" borderId="8" xfId="1" applyFont="1" applyBorder="1" applyAlignment="1">
      <alignment horizontal="center" vertical="center" shrinkToFit="1"/>
    </xf>
    <xf numFmtId="0" fontId="13" fillId="10" borderId="13" xfId="1" applyFont="1" applyFill="1" applyBorder="1" applyAlignment="1">
      <alignment horizontal="left" vertical="center" shrinkToFit="1"/>
    </xf>
    <xf numFmtId="0" fontId="13" fillId="10" borderId="13" xfId="1" applyFont="1" applyFill="1" applyBorder="1" applyAlignment="1">
      <alignment horizontal="right" vertical="center" shrinkToFit="1"/>
    </xf>
    <xf numFmtId="0" fontId="10" fillId="0" borderId="24" xfId="1" applyFont="1" applyBorder="1" applyAlignment="1">
      <alignment horizontal="center" vertical="center"/>
    </xf>
    <xf numFmtId="0" fontId="24" fillId="0" borderId="31" xfId="1" applyFont="1" applyBorder="1" applyAlignment="1">
      <alignment horizontal="center" vertical="center" shrinkToFit="1"/>
    </xf>
    <xf numFmtId="0" fontId="24" fillId="0" borderId="32" xfId="1" applyFont="1" applyBorder="1" applyAlignment="1">
      <alignment horizontal="center" vertical="center" shrinkToFit="1"/>
    </xf>
    <xf numFmtId="0" fontId="5" fillId="8" borderId="11" xfId="1" applyFont="1" applyFill="1" applyBorder="1" applyAlignment="1">
      <alignment horizontal="left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7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73" fillId="0" borderId="1" xfId="1" applyFont="1" applyBorder="1" applyAlignment="1">
      <alignment horizontal="center" vertical="center" shrinkToFit="1"/>
    </xf>
    <xf numFmtId="0" fontId="75" fillId="0" borderId="2" xfId="1" applyFont="1" applyBorder="1" applyAlignment="1">
      <alignment horizontal="center" vertical="center" shrinkToFit="1"/>
    </xf>
    <xf numFmtId="0" fontId="75" fillId="0" borderId="3" xfId="1" applyFont="1" applyBorder="1" applyAlignment="1">
      <alignment horizontal="center" vertical="center" shrinkToFit="1"/>
    </xf>
    <xf numFmtId="0" fontId="75" fillId="0" borderId="4" xfId="1" applyFont="1" applyBorder="1" applyAlignment="1">
      <alignment horizontal="center" vertical="center" shrinkToFit="1"/>
    </xf>
    <xf numFmtId="0" fontId="75" fillId="0" borderId="0" xfId="1" applyFont="1" applyAlignment="1">
      <alignment horizontal="center" vertical="center" shrinkToFit="1"/>
    </xf>
    <xf numFmtId="0" fontId="75" fillId="0" borderId="5" xfId="1" applyFont="1" applyBorder="1" applyAlignment="1">
      <alignment horizontal="center" vertical="center" shrinkToFit="1"/>
    </xf>
    <xf numFmtId="0" fontId="10" fillId="9" borderId="11" xfId="1" applyFont="1" applyFill="1" applyBorder="1" applyAlignment="1">
      <alignment horizontal="center" vertical="center"/>
    </xf>
    <xf numFmtId="0" fontId="10" fillId="9" borderId="12" xfId="1" applyFont="1" applyFill="1" applyBorder="1" applyAlignment="1">
      <alignment horizontal="center" vertical="center"/>
    </xf>
    <xf numFmtId="0" fontId="10" fillId="9" borderId="35" xfId="1" applyFont="1" applyFill="1" applyBorder="1" applyAlignment="1">
      <alignment horizontal="center" vertical="center"/>
    </xf>
    <xf numFmtId="0" fontId="5" fillId="9" borderId="59" xfId="1" applyFont="1" applyFill="1" applyBorder="1" applyAlignment="1">
      <alignment horizontal="left" vertical="center"/>
    </xf>
    <xf numFmtId="0" fontId="5" fillId="9" borderId="13" xfId="1" applyFont="1" applyFill="1" applyBorder="1" applyAlignment="1">
      <alignment horizontal="left" vertical="center"/>
    </xf>
    <xf numFmtId="0" fontId="5" fillId="9" borderId="36" xfId="1" applyFont="1" applyFill="1" applyBorder="1" applyAlignment="1">
      <alignment horizontal="left" vertical="center"/>
    </xf>
    <xf numFmtId="0" fontId="10" fillId="9" borderId="36" xfId="1" applyFont="1" applyFill="1" applyBorder="1" applyAlignment="1">
      <alignment horizontal="center" vertical="center"/>
    </xf>
    <xf numFmtId="0" fontId="10" fillId="9" borderId="24" xfId="1" applyFont="1" applyFill="1" applyBorder="1" applyAlignment="1">
      <alignment horizontal="center" vertical="center"/>
    </xf>
    <xf numFmtId="0" fontId="10" fillId="8" borderId="45" xfId="1" applyFont="1" applyFill="1" applyBorder="1" applyAlignment="1">
      <alignment horizontal="center" vertical="center"/>
    </xf>
    <xf numFmtId="0" fontId="10" fillId="8" borderId="47" xfId="1" applyFont="1" applyFill="1" applyBorder="1" applyAlignment="1">
      <alignment horizontal="center" vertical="center"/>
    </xf>
    <xf numFmtId="0" fontId="10" fillId="8" borderId="42" xfId="1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 vertical="center"/>
    </xf>
    <xf numFmtId="0" fontId="10" fillId="8" borderId="12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0" fontId="10" fillId="8" borderId="44" xfId="1" applyFont="1" applyFill="1" applyBorder="1" applyAlignment="1">
      <alignment horizontal="center" vertical="center"/>
    </xf>
    <xf numFmtId="0" fontId="10" fillId="8" borderId="36" xfId="1" applyFont="1" applyFill="1" applyBorder="1" applyAlignment="1">
      <alignment horizontal="center" vertical="center"/>
    </xf>
    <xf numFmtId="0" fontId="10" fillId="8" borderId="24" xfId="1" applyFont="1" applyFill="1" applyBorder="1" applyAlignment="1">
      <alignment horizontal="center" vertical="center"/>
    </xf>
  </cellXfs>
  <cellStyles count="5">
    <cellStyle name="Hiperlink" xfId="2" builtinId="8"/>
    <cellStyle name="Normal" xfId="0" builtinId="0"/>
    <cellStyle name="Normal 2" xfId="1" xr:uid="{00000000-0005-0000-0000-000002000000}"/>
    <cellStyle name="Normal 2 2" xfId="3" xr:uid="{00000000-0005-0000-0000-000003000000}"/>
    <cellStyle name="Normal 3" xfId="4" xr:uid="{00000000-0005-0000-0000-000004000000}"/>
  </cellStyles>
  <dxfs count="22"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gray125">
          <fgColor indexed="11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AP147"/>
  <sheetViews>
    <sheetView topLeftCell="A25" zoomScale="107" workbookViewId="0">
      <selection activeCell="K108" sqref="K108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21" width="2.7109375" style="1" customWidth="1"/>
    <col min="22" max="24" width="6.28515625" style="1" hidden="1" customWidth="1"/>
    <col min="25" max="25" width="4.5703125" style="1" hidden="1" customWidth="1"/>
    <col min="26" max="26" width="6.28515625" style="1" hidden="1" customWidth="1"/>
    <col min="27" max="42" width="2.7109375" style="1" customWidth="1"/>
    <col min="43" max="16384" width="9.140625" style="1"/>
  </cols>
  <sheetData>
    <row r="1" spans="1:42" ht="12.75" customHeight="1">
      <c r="A1" s="270" t="s">
        <v>77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2"/>
    </row>
    <row r="2" spans="1:42" ht="12.75" customHeight="1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2"/>
    </row>
    <row r="3" spans="1:42" ht="12.75" customHeight="1" thickBot="1">
      <c r="A3" s="416" t="s">
        <v>78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8"/>
    </row>
    <row r="4" spans="1:42" ht="12.75" customHeight="1"/>
    <row r="5" spans="1:42" ht="12.75" customHeight="1"/>
    <row r="6" spans="1:42" ht="12.75" customHeight="1"/>
    <row r="7" spans="1:42" ht="12.75" customHeight="1"/>
    <row r="8" spans="1:42" ht="12.75" customHeight="1"/>
    <row r="9" spans="1:42" ht="12.75" customHeight="1"/>
    <row r="10" spans="1:42" ht="12.75" customHeight="1"/>
    <row r="11" spans="1:42" ht="12.75" customHeight="1"/>
    <row r="12" spans="1:42" ht="12.75" customHeight="1"/>
    <row r="13" spans="1:42" ht="12.75" customHeight="1"/>
    <row r="14" spans="1:42" ht="12.75" customHeight="1"/>
    <row r="15" spans="1:42" ht="12.75" customHeight="1" thickBot="1"/>
    <row r="16" spans="1:42" ht="12.75" customHeight="1">
      <c r="A16" s="363" t="s">
        <v>25</v>
      </c>
      <c r="B16" s="364"/>
      <c r="C16" s="364"/>
      <c r="D16" s="364"/>
      <c r="E16" s="364"/>
      <c r="F16" s="364"/>
      <c r="G16" s="364"/>
      <c r="H16" s="364"/>
      <c r="I16" s="367" t="s">
        <v>26</v>
      </c>
      <c r="J16" s="368"/>
      <c r="K16" s="371" t="s">
        <v>5</v>
      </c>
      <c r="L16" s="372"/>
      <c r="M16" s="373"/>
      <c r="N16" s="344" t="s">
        <v>27</v>
      </c>
      <c r="O16" s="345"/>
      <c r="P16" s="344" t="s">
        <v>28</v>
      </c>
      <c r="Q16" s="345"/>
      <c r="R16" s="344" t="s">
        <v>29</v>
      </c>
      <c r="S16" s="345"/>
      <c r="T16" s="348" t="s">
        <v>30</v>
      </c>
      <c r="U16" s="349"/>
      <c r="V16" s="17">
        <f>SUM(N18:O20)</f>
        <v>0</v>
      </c>
      <c r="W16" s="18">
        <v>6</v>
      </c>
      <c r="X16" s="18"/>
      <c r="Y16" s="18"/>
      <c r="Z16" s="18"/>
      <c r="AA16" s="352" t="s">
        <v>31</v>
      </c>
      <c r="AB16" s="353"/>
      <c r="AC16" s="353"/>
      <c r="AD16" s="353"/>
      <c r="AE16" s="353"/>
      <c r="AF16" s="353"/>
      <c r="AG16" s="354"/>
      <c r="AH16" s="352" t="s">
        <v>32</v>
      </c>
      <c r="AI16" s="353"/>
      <c r="AJ16" s="353"/>
      <c r="AK16" s="353"/>
      <c r="AL16" s="353"/>
      <c r="AM16" s="353"/>
      <c r="AN16" s="354"/>
      <c r="AO16" s="355" t="s">
        <v>33</v>
      </c>
      <c r="AP16" s="356"/>
    </row>
    <row r="17" spans="1:42" ht="12.75" customHeight="1" thickBot="1">
      <c r="A17" s="365"/>
      <c r="B17" s="366"/>
      <c r="C17" s="366"/>
      <c r="D17" s="366"/>
      <c r="E17" s="366"/>
      <c r="F17" s="366"/>
      <c r="G17" s="366"/>
      <c r="H17" s="366"/>
      <c r="I17" s="369"/>
      <c r="J17" s="370"/>
      <c r="K17" s="359" t="s">
        <v>12</v>
      </c>
      <c r="L17" s="360"/>
      <c r="M17" s="361"/>
      <c r="N17" s="346"/>
      <c r="O17" s="347"/>
      <c r="P17" s="346"/>
      <c r="Q17" s="347"/>
      <c r="R17" s="346"/>
      <c r="S17" s="347"/>
      <c r="T17" s="350"/>
      <c r="U17" s="351"/>
      <c r="V17" s="19" t="s">
        <v>34</v>
      </c>
      <c r="W17" s="20" t="s">
        <v>35</v>
      </c>
      <c r="X17" s="20" t="s">
        <v>36</v>
      </c>
      <c r="Y17" s="20" t="s">
        <v>37</v>
      </c>
      <c r="Z17" s="20" t="s">
        <v>38</v>
      </c>
      <c r="AA17" s="362" t="s">
        <v>39</v>
      </c>
      <c r="AB17" s="335"/>
      <c r="AC17" s="334" t="s">
        <v>40</v>
      </c>
      <c r="AD17" s="335"/>
      <c r="AE17" s="334" t="s">
        <v>41</v>
      </c>
      <c r="AF17" s="336"/>
      <c r="AG17" s="337"/>
      <c r="AH17" s="362" t="s">
        <v>39</v>
      </c>
      <c r="AI17" s="335"/>
      <c r="AJ17" s="334" t="s">
        <v>40</v>
      </c>
      <c r="AK17" s="335"/>
      <c r="AL17" s="334" t="s">
        <v>41</v>
      </c>
      <c r="AM17" s="336"/>
      <c r="AN17" s="337"/>
      <c r="AO17" s="357"/>
      <c r="AP17" s="358"/>
    </row>
    <row r="18" spans="1:42" ht="12.75" customHeight="1">
      <c r="A18" s="21">
        <v>1</v>
      </c>
      <c r="B18" s="22">
        <v>1</v>
      </c>
      <c r="C18" s="397" t="s">
        <v>42</v>
      </c>
      <c r="D18" s="339"/>
      <c r="E18" s="339"/>
      <c r="F18" s="339"/>
      <c r="G18" s="339"/>
      <c r="H18" s="339"/>
      <c r="I18" s="339"/>
      <c r="J18" s="339"/>
      <c r="K18" s="339"/>
      <c r="L18" s="339"/>
      <c r="M18" s="340"/>
      <c r="N18" s="326">
        <f>SUM((IF(T26=2,1,0))+(IF(T27=2,1,0)))+(IF(AA27=2,1,0))+(IF(AA26=2,1,0))</f>
        <v>0</v>
      </c>
      <c r="O18" s="341"/>
      <c r="P18" s="326">
        <f>SUM((IF(T26&gt;AA26,1,0))+(IF(T27&gt;AA27,1,0)))</f>
        <v>0</v>
      </c>
      <c r="Q18" s="341"/>
      <c r="R18" s="326">
        <f>SUM(IF(AA26&gt;T26,1,0))+(IF(AA27&gt;T27,1,0))</f>
        <v>0</v>
      </c>
      <c r="S18" s="341"/>
      <c r="T18" s="342">
        <f>SUM(P18*2)+(R18)</f>
        <v>0</v>
      </c>
      <c r="U18" s="343"/>
      <c r="V18" s="23" t="e">
        <f>(P18*10)+(T18*1000)+((AA18*100)-(AC18*100))+AL18</f>
        <v>#VALUE!</v>
      </c>
      <c r="W18" s="24" t="e">
        <f>LARGE(V18:V20,B18)</f>
        <v>#VALUE!</v>
      </c>
      <c r="X18" s="24" t="e">
        <f>MATCH(W18,V18:V20,0)</f>
        <v>#VALUE!</v>
      </c>
      <c r="Y18" s="24" t="s">
        <v>43</v>
      </c>
      <c r="Z18" s="24" t="e">
        <f>VLOOKUP(X18,B18:AN20,2)</f>
        <v>#VALUE!</v>
      </c>
      <c r="AA18" s="326">
        <f>SUM(T26+T27)</f>
        <v>0</v>
      </c>
      <c r="AB18" s="327"/>
      <c r="AC18" s="328">
        <f>SUM(AA26+AA27)</f>
        <v>0</v>
      </c>
      <c r="AD18" s="327"/>
      <c r="AE18" s="329" t="str">
        <f>IF(AC18=0,"INF", AA18/AC18)</f>
        <v>INF</v>
      </c>
      <c r="AF18" s="411"/>
      <c r="AG18" s="412"/>
      <c r="AH18" s="326">
        <f>SUM(((AK26+AM26+AO26)+(AK27+AM27+AO27)))</f>
        <v>0</v>
      </c>
      <c r="AI18" s="327"/>
      <c r="AJ18" s="328">
        <f>SUM(((AL26+AN26+AP26)+(AL27+AN27+AP27)))</f>
        <v>0</v>
      </c>
      <c r="AK18" s="327"/>
      <c r="AL18" s="329" t="str">
        <f>IF(AJ18=0,"INF",AH18/AJ18)</f>
        <v>INF</v>
      </c>
      <c r="AM18" s="330"/>
      <c r="AN18" s="331"/>
      <c r="AO18" s="332" t="e">
        <f>IF(C18=Z18,"1o",IF(C18=Z19,"2o",IF(C18=Z20,"3o")))</f>
        <v>#VALUE!</v>
      </c>
      <c r="AP18" s="333"/>
    </row>
    <row r="19" spans="1:42" ht="12.75" customHeight="1">
      <c r="A19" s="25">
        <v>2</v>
      </c>
      <c r="B19" s="26">
        <v>2</v>
      </c>
      <c r="C19" s="406" t="s">
        <v>44</v>
      </c>
      <c r="D19" s="407"/>
      <c r="E19" s="407"/>
      <c r="F19" s="407"/>
      <c r="G19" s="407"/>
      <c r="H19" s="407"/>
      <c r="I19" s="407"/>
      <c r="J19" s="407"/>
      <c r="K19" s="407"/>
      <c r="L19" s="407"/>
      <c r="M19" s="408"/>
      <c r="N19" s="322">
        <f>SUM(IF(T25=2,1,0))+(IF(AA27=2,1,0))+(IF(AA25=2,1,0))+(IF(T27=2,1,0))</f>
        <v>0</v>
      </c>
      <c r="O19" s="323"/>
      <c r="P19" s="322">
        <f>SUM(IF(T25&gt;AA25,1,0))+(IF(AA27&gt;T27,1,0))</f>
        <v>0</v>
      </c>
      <c r="Q19" s="323"/>
      <c r="R19" s="322">
        <f>SUM(IF(AA25&gt;T25,1,0))+(IF(T27&gt;AA27,1,0))</f>
        <v>0</v>
      </c>
      <c r="S19" s="323"/>
      <c r="T19" s="324">
        <f>SUM(P19*2)+(R19)</f>
        <v>0</v>
      </c>
      <c r="U19" s="325"/>
      <c r="V19" s="28" t="e">
        <f>(P19*10)+(T19*1000)+((AA19*100)-(AC19*100))+AL19</f>
        <v>#VALUE!</v>
      </c>
      <c r="W19" s="29" t="e">
        <f>LARGE(V18:V20,B19)</f>
        <v>#VALUE!</v>
      </c>
      <c r="X19" s="29" t="e">
        <f>MATCH(W19,V18:V20,0)</f>
        <v>#VALUE!</v>
      </c>
      <c r="Y19" s="29" t="s">
        <v>45</v>
      </c>
      <c r="Z19" s="29" t="e">
        <f>VLOOKUP(X19,B18:AN20,2)</f>
        <v>#VALUE!</v>
      </c>
      <c r="AA19" s="322">
        <f>SUM(T25+AA27)</f>
        <v>0</v>
      </c>
      <c r="AB19" s="313"/>
      <c r="AC19" s="312">
        <f>SUM(AA25+T27)</f>
        <v>0</v>
      </c>
      <c r="AD19" s="313"/>
      <c r="AE19" s="314" t="str">
        <f>IF(AC19=0,"INF", AA19/AC19)</f>
        <v>INF</v>
      </c>
      <c r="AF19" s="409"/>
      <c r="AG19" s="410"/>
      <c r="AH19" s="322">
        <f>SUM(((AK25+AM25+AO25)+(AL27+AN27+AP27)))</f>
        <v>0</v>
      </c>
      <c r="AI19" s="313"/>
      <c r="AJ19" s="312">
        <f>SUM(((AL25+AN25+AP25)+(AK27+AM27+AO27)))</f>
        <v>0</v>
      </c>
      <c r="AK19" s="313"/>
      <c r="AL19" s="314" t="str">
        <f>IF(AJ19=0,"INF",AH19/AJ19)</f>
        <v>INF</v>
      </c>
      <c r="AM19" s="315"/>
      <c r="AN19" s="316"/>
      <c r="AO19" s="388" t="e">
        <f>IF(C19=Z18,"1o",IF(C19=Z19,"2o",IF(C19=Z20,"3o")))</f>
        <v>#VALUE!</v>
      </c>
      <c r="AP19" s="389"/>
    </row>
    <row r="20" spans="1:42" ht="12.75" customHeight="1" thickBot="1">
      <c r="A20" s="30">
        <v>3</v>
      </c>
      <c r="B20" s="31">
        <v>3</v>
      </c>
      <c r="C20" s="413" t="s">
        <v>46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4"/>
      <c r="N20" s="379">
        <f>SUM(IF(AA25=2,1,0))+(IF(AA26=2,1,0))+(IF(T26=2,1,0))+(IF(T25=2,1,0))</f>
        <v>0</v>
      </c>
      <c r="O20" s="385"/>
      <c r="P20" s="379">
        <f>SUM(IF(AA25&gt;T25,1,0))+(IF(AA26&gt;T26,1,0))</f>
        <v>0</v>
      </c>
      <c r="Q20" s="385"/>
      <c r="R20" s="379">
        <f>SUM(IF(T25&gt;AA25,1,0))+(IF(T26&gt;AA26,1,0))</f>
        <v>0</v>
      </c>
      <c r="S20" s="385"/>
      <c r="T20" s="386">
        <f>SUM(P20*2)+(R20)</f>
        <v>0</v>
      </c>
      <c r="U20" s="387"/>
      <c r="V20" s="23" t="e">
        <f>(P20*10)+(T20*1000)+((AA20*100)-(AC20*100))+AL20</f>
        <v>#VALUE!</v>
      </c>
      <c r="W20" s="32" t="e">
        <f>LARGE(V18:V20,B20)</f>
        <v>#VALUE!</v>
      </c>
      <c r="X20" s="32" t="e">
        <f>MATCH(W20,V18:V20,0)</f>
        <v>#VALUE!</v>
      </c>
      <c r="Y20" s="32" t="s">
        <v>47</v>
      </c>
      <c r="Z20" s="32" t="e">
        <f>VLOOKUP(X20,B18:AN20,2)</f>
        <v>#VALUE!</v>
      </c>
      <c r="AA20" s="379">
        <f>SUM(AA25+AA26)</f>
        <v>0</v>
      </c>
      <c r="AB20" s="375"/>
      <c r="AC20" s="374">
        <f>SUM(T25+T26)</f>
        <v>0</v>
      </c>
      <c r="AD20" s="375"/>
      <c r="AE20" s="376" t="str">
        <f>IF(AC20=0,"INF", AA20/AC20)</f>
        <v>INF</v>
      </c>
      <c r="AF20" s="404"/>
      <c r="AG20" s="405"/>
      <c r="AH20" s="379">
        <f>SUM(((AL25+AN25+AP25)+(AL26+AN26+AP26)))</f>
        <v>0</v>
      </c>
      <c r="AI20" s="375"/>
      <c r="AJ20" s="374">
        <f>SUM(((AK25+AM25+AO25)++(AK26+AM26+AO26)))</f>
        <v>0</v>
      </c>
      <c r="AK20" s="375"/>
      <c r="AL20" s="376" t="str">
        <f>IF(AJ20=0,"INF",AH20/AJ20)</f>
        <v>INF</v>
      </c>
      <c r="AM20" s="377"/>
      <c r="AN20" s="378"/>
      <c r="AO20" s="380" t="e">
        <f>IF(C20=Z18,"1o",IF(C20=Z19,"2o",IF(C20=Z20,"3o")))</f>
        <v>#VALUE!</v>
      </c>
      <c r="AP20" s="381"/>
    </row>
    <row r="21" spans="1:42" ht="12.75" customHeight="1"/>
    <row r="22" spans="1:42" ht="12.75" customHeight="1">
      <c r="A22" s="33"/>
      <c r="B22" s="33"/>
      <c r="C22" s="34"/>
      <c r="D22" s="34"/>
      <c r="E22" s="35"/>
      <c r="F22" s="35"/>
      <c r="G22" s="35"/>
      <c r="H22" s="35"/>
      <c r="I22" s="35"/>
      <c r="J22" s="35"/>
      <c r="K22" s="35"/>
      <c r="L22" s="35"/>
      <c r="M22" s="35"/>
    </row>
    <row r="23" spans="1:42" ht="12.75" customHeight="1">
      <c r="A23" s="2" t="s">
        <v>48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42" ht="12.75" customHeight="1">
      <c r="A24" s="4" t="s">
        <v>1</v>
      </c>
      <c r="B24" s="4"/>
      <c r="C24" s="281" t="s">
        <v>2</v>
      </c>
      <c r="D24" s="281"/>
      <c r="E24" s="282" t="s">
        <v>3</v>
      </c>
      <c r="F24" s="282"/>
      <c r="G24" s="4" t="s">
        <v>4</v>
      </c>
      <c r="H24" s="4" t="s">
        <v>5</v>
      </c>
      <c r="I24" s="283" t="s">
        <v>6</v>
      </c>
      <c r="J24" s="283"/>
      <c r="L24" s="282" t="s">
        <v>7</v>
      </c>
      <c r="M24" s="282"/>
      <c r="N24" s="282"/>
      <c r="O24" s="282"/>
      <c r="P24" s="282"/>
      <c r="Q24" s="282"/>
      <c r="R24" s="282"/>
      <c r="S24" s="282"/>
      <c r="T24" s="4"/>
      <c r="U24" s="4" t="s">
        <v>8</v>
      </c>
      <c r="V24" s="4"/>
      <c r="W24" s="4"/>
      <c r="X24" s="4"/>
      <c r="Y24" s="4"/>
      <c r="Z24" s="4"/>
      <c r="AA24" s="5"/>
      <c r="AB24" s="281" t="s">
        <v>7</v>
      </c>
      <c r="AC24" s="281"/>
      <c r="AD24" s="281"/>
      <c r="AE24" s="281"/>
      <c r="AF24" s="281"/>
      <c r="AG24" s="281"/>
      <c r="AH24" s="281"/>
      <c r="AI24" s="281"/>
      <c r="AK24" s="281" t="s">
        <v>9</v>
      </c>
      <c r="AL24" s="281"/>
      <c r="AM24" s="281" t="s">
        <v>10</v>
      </c>
      <c r="AN24" s="281"/>
      <c r="AO24" s="281" t="s">
        <v>11</v>
      </c>
      <c r="AP24" s="281"/>
    </row>
    <row r="25" spans="1:42" ht="12.75" customHeight="1">
      <c r="A25" s="6">
        <v>1</v>
      </c>
      <c r="B25" s="7"/>
      <c r="C25" s="273"/>
      <c r="D25" s="274"/>
      <c r="E25" s="275">
        <v>0.45833333333333298</v>
      </c>
      <c r="F25" s="276"/>
      <c r="G25" s="9" t="str">
        <f>I16</f>
        <v>U</v>
      </c>
      <c r="H25" s="9" t="str">
        <f>K17</f>
        <v>M</v>
      </c>
      <c r="I25" s="277" t="s">
        <v>49</v>
      </c>
      <c r="J25" s="278"/>
      <c r="K25" s="10">
        <f>A19</f>
        <v>2</v>
      </c>
      <c r="L25" s="279" t="str">
        <f>C19</f>
        <v>B- Amarelo</v>
      </c>
      <c r="M25" s="279"/>
      <c r="N25" s="279"/>
      <c r="O25" s="279"/>
      <c r="P25" s="279"/>
      <c r="Q25" s="279"/>
      <c r="R25" s="279"/>
      <c r="S25" s="279"/>
      <c r="T25" s="11">
        <f>(IF(AK25&gt;AL25,1,0))+(IF(AM25&gt;AN25,1,0))+(IF(AO25&gt;AP25,1,0))</f>
        <v>0</v>
      </c>
      <c r="U25" s="12" t="s">
        <v>8</v>
      </c>
      <c r="V25" s="13"/>
      <c r="W25" s="13"/>
      <c r="X25" s="13"/>
      <c r="Y25" s="13"/>
      <c r="Z25" s="13"/>
      <c r="AA25" s="11">
        <f>(IF(AL25&gt;AK25,1,0))+(IF(AN25&gt;AM25,1,0))+(IF(AP25&gt;AO25,1,0))</f>
        <v>0</v>
      </c>
      <c r="AB25" s="280" t="str">
        <f>C20</f>
        <v>C- Vermelho</v>
      </c>
      <c r="AC25" s="280"/>
      <c r="AD25" s="280"/>
      <c r="AE25" s="280"/>
      <c r="AF25" s="280"/>
      <c r="AG25" s="280"/>
      <c r="AH25" s="280"/>
      <c r="AI25" s="280"/>
      <c r="AJ25" s="14">
        <f>A20</f>
        <v>3</v>
      </c>
      <c r="AK25" s="36"/>
      <c r="AL25" s="37"/>
      <c r="AM25" s="36"/>
      <c r="AN25" s="37"/>
      <c r="AO25" s="36"/>
      <c r="AP25" s="37"/>
    </row>
    <row r="26" spans="1:42" ht="12.75" customHeight="1">
      <c r="A26" s="6">
        <v>2</v>
      </c>
      <c r="B26" s="7"/>
      <c r="C26" s="273"/>
      <c r="D26" s="274"/>
      <c r="E26" s="275">
        <v>0.375</v>
      </c>
      <c r="F26" s="276"/>
      <c r="G26" s="9" t="str">
        <f>I16</f>
        <v>U</v>
      </c>
      <c r="H26" s="9" t="str">
        <f>K17</f>
        <v>M</v>
      </c>
      <c r="I26" s="277" t="s">
        <v>49</v>
      </c>
      <c r="J26" s="278"/>
      <c r="K26" s="10">
        <f>A18</f>
        <v>1</v>
      </c>
      <c r="L26" s="279" t="str">
        <f>C18</f>
        <v>A- Azul</v>
      </c>
      <c r="M26" s="279"/>
      <c r="N26" s="279"/>
      <c r="O26" s="279"/>
      <c r="P26" s="279"/>
      <c r="Q26" s="279"/>
      <c r="R26" s="279"/>
      <c r="S26" s="279"/>
      <c r="T26" s="11">
        <f>(IF(AK26&gt;AL26,1,0))+(IF(AM26&gt;AN26,1,0))+(IF(AO26&gt;AP26,1,0))</f>
        <v>0</v>
      </c>
      <c r="U26" s="12" t="s">
        <v>8</v>
      </c>
      <c r="V26" s="13"/>
      <c r="W26" s="13"/>
      <c r="X26" s="13"/>
      <c r="Y26" s="13"/>
      <c r="Z26" s="13"/>
      <c r="AA26" s="11">
        <f>(IF(AL26&gt;AK26,1,0))+(IF(AN26&gt;AM26,1,0))+(IF(AP26&gt;AO26,1,0))</f>
        <v>0</v>
      </c>
      <c r="AB26" s="280" t="str">
        <f>C20</f>
        <v>C- Vermelho</v>
      </c>
      <c r="AC26" s="280"/>
      <c r="AD26" s="280"/>
      <c r="AE26" s="280"/>
      <c r="AF26" s="280"/>
      <c r="AG26" s="280"/>
      <c r="AH26" s="280"/>
      <c r="AI26" s="280"/>
      <c r="AJ26" s="14">
        <f>A20</f>
        <v>3</v>
      </c>
      <c r="AK26" s="15"/>
      <c r="AL26" s="16"/>
      <c r="AM26" s="15"/>
      <c r="AN26" s="16"/>
      <c r="AO26" s="15"/>
      <c r="AP26" s="16"/>
    </row>
    <row r="27" spans="1:42" ht="12.75" customHeight="1">
      <c r="A27" s="6">
        <v>3</v>
      </c>
      <c r="B27" s="7"/>
      <c r="C27" s="273"/>
      <c r="D27" s="274"/>
      <c r="E27" s="275">
        <v>0.375</v>
      </c>
      <c r="F27" s="276"/>
      <c r="G27" s="9" t="str">
        <f>I16</f>
        <v>U</v>
      </c>
      <c r="H27" s="9" t="str">
        <f>K17</f>
        <v>M</v>
      </c>
      <c r="I27" s="277" t="s">
        <v>49</v>
      </c>
      <c r="J27" s="278"/>
      <c r="K27" s="10">
        <f>A18</f>
        <v>1</v>
      </c>
      <c r="L27" s="279" t="str">
        <f>C18</f>
        <v>A- Azul</v>
      </c>
      <c r="M27" s="279"/>
      <c r="N27" s="279"/>
      <c r="O27" s="279"/>
      <c r="P27" s="279"/>
      <c r="Q27" s="279"/>
      <c r="R27" s="279"/>
      <c r="S27" s="279"/>
      <c r="T27" s="11">
        <f>(IF(AK27&gt;AL27,1,0))+(IF(AM27&gt;AN27,1,0))+(IF(AO27&gt;AP27,1,0))</f>
        <v>0</v>
      </c>
      <c r="U27" s="12" t="s">
        <v>8</v>
      </c>
      <c r="V27" s="13"/>
      <c r="W27" s="13"/>
      <c r="X27" s="13"/>
      <c r="Y27" s="13"/>
      <c r="Z27" s="13"/>
      <c r="AA27" s="11">
        <f>(IF(AL27&gt;AK27,1,0))+(IF(AN27&gt;AM27,1,0))+(IF(AP27&gt;AO27,1,0))</f>
        <v>0</v>
      </c>
      <c r="AB27" s="280" t="str">
        <f>C19</f>
        <v>B- Amarelo</v>
      </c>
      <c r="AC27" s="280"/>
      <c r="AD27" s="280"/>
      <c r="AE27" s="280"/>
      <c r="AF27" s="280"/>
      <c r="AG27" s="280"/>
      <c r="AH27" s="280"/>
      <c r="AI27" s="280"/>
      <c r="AJ27" s="14">
        <f>A19</f>
        <v>2</v>
      </c>
      <c r="AK27" s="15"/>
      <c r="AL27" s="16"/>
      <c r="AM27" s="15"/>
      <c r="AN27" s="16"/>
      <c r="AO27" s="15"/>
      <c r="AP27" s="16"/>
    </row>
    <row r="28" spans="1:42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42" ht="12.75" customHeight="1"/>
    <row r="30" spans="1:42" ht="12.75" customHeight="1"/>
    <row r="31" spans="1:42" ht="12.75" customHeight="1" thickBot="1"/>
    <row r="32" spans="1:42" ht="12.75" customHeight="1">
      <c r="A32" s="363" t="s">
        <v>25</v>
      </c>
      <c r="B32" s="364"/>
      <c r="C32" s="364"/>
      <c r="D32" s="364"/>
      <c r="E32" s="364"/>
      <c r="F32" s="364"/>
      <c r="G32" s="364"/>
      <c r="H32" s="364"/>
      <c r="I32" s="367" t="s">
        <v>26</v>
      </c>
      <c r="J32" s="368"/>
      <c r="K32" s="371" t="s">
        <v>5</v>
      </c>
      <c r="L32" s="372"/>
      <c r="M32" s="373"/>
      <c r="N32" s="344" t="s">
        <v>27</v>
      </c>
      <c r="O32" s="345"/>
      <c r="P32" s="344" t="s">
        <v>28</v>
      </c>
      <c r="Q32" s="345"/>
      <c r="R32" s="344" t="s">
        <v>29</v>
      </c>
      <c r="S32" s="345"/>
      <c r="T32" s="348" t="s">
        <v>30</v>
      </c>
      <c r="U32" s="349"/>
      <c r="V32" s="17">
        <f>SUM(N34:O37)</f>
        <v>0</v>
      </c>
      <c r="W32" s="18">
        <v>12</v>
      </c>
      <c r="X32" s="18"/>
      <c r="Y32" s="18"/>
      <c r="Z32" s="18"/>
      <c r="AA32" s="352" t="s">
        <v>31</v>
      </c>
      <c r="AB32" s="353"/>
      <c r="AC32" s="353"/>
      <c r="AD32" s="353"/>
      <c r="AE32" s="353"/>
      <c r="AF32" s="353"/>
      <c r="AG32" s="354"/>
      <c r="AH32" s="352" t="s">
        <v>32</v>
      </c>
      <c r="AI32" s="353"/>
      <c r="AJ32" s="353"/>
      <c r="AK32" s="353"/>
      <c r="AL32" s="353"/>
      <c r="AM32" s="353"/>
      <c r="AN32" s="354"/>
      <c r="AO32" s="355" t="s">
        <v>33</v>
      </c>
      <c r="AP32" s="356"/>
    </row>
    <row r="33" spans="1:42" ht="12.75" customHeight="1" thickBot="1">
      <c r="A33" s="365"/>
      <c r="B33" s="366"/>
      <c r="C33" s="401"/>
      <c r="D33" s="401"/>
      <c r="E33" s="401"/>
      <c r="F33" s="401"/>
      <c r="G33" s="401"/>
      <c r="H33" s="401"/>
      <c r="I33" s="402"/>
      <c r="J33" s="403"/>
      <c r="K33" s="398" t="s">
        <v>12</v>
      </c>
      <c r="L33" s="399"/>
      <c r="M33" s="400"/>
      <c r="N33" s="346"/>
      <c r="O33" s="347"/>
      <c r="P33" s="346"/>
      <c r="Q33" s="347"/>
      <c r="R33" s="346"/>
      <c r="S33" s="347"/>
      <c r="T33" s="350"/>
      <c r="U33" s="351"/>
      <c r="V33" s="19" t="s">
        <v>34</v>
      </c>
      <c r="W33" s="20" t="s">
        <v>35</v>
      </c>
      <c r="X33" s="20" t="s">
        <v>36</v>
      </c>
      <c r="Y33" s="20" t="s">
        <v>37</v>
      </c>
      <c r="Z33" s="20" t="s">
        <v>38</v>
      </c>
      <c r="AA33" s="362" t="s">
        <v>39</v>
      </c>
      <c r="AB33" s="335"/>
      <c r="AC33" s="334" t="s">
        <v>40</v>
      </c>
      <c r="AD33" s="335"/>
      <c r="AE33" s="334" t="s">
        <v>41</v>
      </c>
      <c r="AF33" s="336"/>
      <c r="AG33" s="337"/>
      <c r="AH33" s="362" t="s">
        <v>39</v>
      </c>
      <c r="AI33" s="335"/>
      <c r="AJ33" s="334" t="s">
        <v>40</v>
      </c>
      <c r="AK33" s="335"/>
      <c r="AL33" s="334" t="s">
        <v>41</v>
      </c>
      <c r="AM33" s="336"/>
      <c r="AN33" s="337"/>
      <c r="AO33" s="357"/>
      <c r="AP33" s="358"/>
    </row>
    <row r="34" spans="1:42" ht="12.75" customHeight="1">
      <c r="A34" s="21">
        <v>1</v>
      </c>
      <c r="B34" s="22">
        <v>1</v>
      </c>
      <c r="C34" s="397" t="s">
        <v>50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40"/>
      <c r="N34" s="326">
        <f>SUM(IF(T46=2,1,0))+(IF(T44=2,1,0))+(IF(T42=2,1,0))+(IF(AA42=2,1,0))+(IF(AA44=2,1,0))+(IF(AA46=2,1,0))</f>
        <v>0</v>
      </c>
      <c r="O34" s="341"/>
      <c r="P34" s="326">
        <f>SUM(IF(T46&gt;AA46,1,0))+(IF(T44&gt;AA44,1,0))+(IF(T42&gt;AA42,1,0))</f>
        <v>0</v>
      </c>
      <c r="Q34" s="341"/>
      <c r="R34" s="326">
        <f>SUM(IF(AA46&gt;T46,1,0))+(IF(AA44&gt;T44,1,0))+(IF(AA42&gt;T42,1,0))</f>
        <v>0</v>
      </c>
      <c r="S34" s="341"/>
      <c r="T34" s="342">
        <f>SUM(P34*2)+(R34)</f>
        <v>0</v>
      </c>
      <c r="U34" s="343"/>
      <c r="V34" s="23" t="e">
        <f>(P34*10)+(T34*1000)+((AA34*100)-(AC34*100))+AL34</f>
        <v>#VALUE!</v>
      </c>
      <c r="W34" s="24" t="e">
        <f>LARGE(V34:V37,B34)</f>
        <v>#VALUE!</v>
      </c>
      <c r="X34" s="24" t="e">
        <f>MATCH(W34,V34:V37,0)</f>
        <v>#VALUE!</v>
      </c>
      <c r="Y34" s="24" t="s">
        <v>43</v>
      </c>
      <c r="Z34" s="24" t="e">
        <f>VLOOKUP(X34,B34:AN37,2)</f>
        <v>#VALUE!</v>
      </c>
      <c r="AA34" s="326">
        <f>SUM(T46+T44+T42)</f>
        <v>0</v>
      </c>
      <c r="AB34" s="327"/>
      <c r="AC34" s="328">
        <f>SUM(AA46+AA44+AA42)</f>
        <v>0</v>
      </c>
      <c r="AD34" s="327"/>
      <c r="AE34" s="329" t="str">
        <f>IF(AC34=0,"INF", AA34/AC34)</f>
        <v>INF</v>
      </c>
      <c r="AF34" s="330"/>
      <c r="AG34" s="331"/>
      <c r="AH34" s="326">
        <f>SUM(((AK46+AM46+AO46)+(AK44+AM44+AO44)+(AK42+AM42+AO42)))</f>
        <v>0</v>
      </c>
      <c r="AI34" s="327"/>
      <c r="AJ34" s="328">
        <f>SUM((AL46+AN46+AP46)+(AL44+AN44+AP44)+(AL42+AN42+AP42))</f>
        <v>0</v>
      </c>
      <c r="AK34" s="327"/>
      <c r="AL34" s="329" t="str">
        <f>IF(AJ34=0,"INF",AH34/AJ34)</f>
        <v>INF</v>
      </c>
      <c r="AM34" s="330"/>
      <c r="AN34" s="331"/>
      <c r="AO34" s="332" t="e">
        <f>IF(C34=Z34,"1o",IF(C34=Z35,"2o",IF(C34=Z36,"3o",IF(C34=Z37,"4o"))))</f>
        <v>#VALUE!</v>
      </c>
      <c r="AP34" s="333"/>
    </row>
    <row r="35" spans="1:42" ht="12.75" customHeight="1">
      <c r="A35" s="25">
        <v>2</v>
      </c>
      <c r="B35" s="40">
        <v>2</v>
      </c>
      <c r="C35" s="396" t="s">
        <v>51</v>
      </c>
      <c r="D35" s="320"/>
      <c r="E35" s="320"/>
      <c r="F35" s="320"/>
      <c r="G35" s="320"/>
      <c r="H35" s="320"/>
      <c r="I35" s="320"/>
      <c r="J35" s="320"/>
      <c r="K35" s="320"/>
      <c r="L35" s="320"/>
      <c r="M35" s="321"/>
      <c r="N35" s="322">
        <f>SUM(IF(T47=2,1,0))+(IF(AA47=2,1,0))+(IF(AA45=2,1,0))+(IF(T45=2,1,0))+(IF(AA42=2,1,0))+(IF(T42=2,1,0))</f>
        <v>0</v>
      </c>
      <c r="O35" s="323"/>
      <c r="P35" s="322">
        <f>SUM(IF(T47&gt;AA47,1,0))+(IF(AA45&gt;T45,1,0))+(IF(AA42&gt;T42,1,0))</f>
        <v>0</v>
      </c>
      <c r="Q35" s="323"/>
      <c r="R35" s="322">
        <f>SUM(IF(AA47&gt;T47,1,0))+IF(T45&gt;AA45,1,0)+(IF(T42&gt;AA42,1,0))</f>
        <v>0</v>
      </c>
      <c r="S35" s="323"/>
      <c r="T35" s="324">
        <f>SUM(P35*2)+(R35)</f>
        <v>0</v>
      </c>
      <c r="U35" s="325"/>
      <c r="V35" s="28" t="e">
        <f>(P35*10)+(T35*1000)+((AA35*100)-(AC35*100))+AL35</f>
        <v>#VALUE!</v>
      </c>
      <c r="W35" s="41" t="e">
        <f>LARGE(V34:V37,B35)</f>
        <v>#VALUE!</v>
      </c>
      <c r="X35" s="41" t="e">
        <f>MATCH(W35,V34:V37,0)</f>
        <v>#VALUE!</v>
      </c>
      <c r="Y35" s="41" t="s">
        <v>45</v>
      </c>
      <c r="Z35" s="41" t="e">
        <f>VLOOKUP(X35,B34:AN37,2)</f>
        <v>#VALUE!</v>
      </c>
      <c r="AA35" s="322">
        <f>SUM(T47+AA45+AA42)</f>
        <v>0</v>
      </c>
      <c r="AB35" s="313"/>
      <c r="AC35" s="312">
        <f>SUM(AA47+T45+T42)</f>
        <v>0</v>
      </c>
      <c r="AD35" s="313"/>
      <c r="AE35" s="314" t="str">
        <f>IF(AC35=0,"INF", AA35/AC35)</f>
        <v>INF</v>
      </c>
      <c r="AF35" s="315"/>
      <c r="AG35" s="316"/>
      <c r="AH35" s="322">
        <f>SUM((AK47+AM47+AO47)+(AL45+AN45+AP45)+(AL42+AN42+AP42))</f>
        <v>0</v>
      </c>
      <c r="AI35" s="313"/>
      <c r="AJ35" s="312">
        <f>SUM((AL47+AN47+AP47)+(AK45+AM45+AO45)+(AK42+AM42+AO42))</f>
        <v>0</v>
      </c>
      <c r="AK35" s="313"/>
      <c r="AL35" s="314" t="str">
        <f>IF(AJ35=0,"INF",AH35/AJ35)</f>
        <v>INF</v>
      </c>
      <c r="AM35" s="315"/>
      <c r="AN35" s="316"/>
      <c r="AO35" s="317" t="e">
        <f>IF(C35=Z34,"1o",IF(C35=Z35,"2o",IF(C35=Z36,"3o",IF(C35=Z37,"4o"))))</f>
        <v>#VALUE!</v>
      </c>
      <c r="AP35" s="318"/>
    </row>
    <row r="36" spans="1:42" ht="12.75" customHeight="1">
      <c r="A36" s="42">
        <v>3</v>
      </c>
      <c r="B36" s="43">
        <v>3</v>
      </c>
      <c r="C36" s="393" t="s">
        <v>52</v>
      </c>
      <c r="D36" s="307"/>
      <c r="E36" s="307"/>
      <c r="F36" s="307"/>
      <c r="G36" s="307"/>
      <c r="H36" s="307"/>
      <c r="I36" s="307"/>
      <c r="J36" s="307"/>
      <c r="K36" s="307"/>
      <c r="L36" s="307"/>
      <c r="M36" s="308"/>
      <c r="N36" s="303">
        <f>SUM(IF(T43=2,1,0))+(IF(AA43=2,1,0))+(IF(AA47=2,1,0))+(IF(T47=2,1,0))+(IF(AA44=2,1,0))+(IF(T44=2,1,0))</f>
        <v>0</v>
      </c>
      <c r="O36" s="309"/>
      <c r="P36" s="303">
        <f>SUM(IF(T43&gt;AA43,1,0))+(IF(AA47&gt;T47,1,0))+IF(AA44&gt;T44,1,0)</f>
        <v>0</v>
      </c>
      <c r="Q36" s="309"/>
      <c r="R36" s="303">
        <f>SUM(IF(AA43&gt;T43,1,0))+(IF(T47&gt;AA47,1,0))+(IF(T44&gt;AA44,1,0))</f>
        <v>0</v>
      </c>
      <c r="S36" s="309"/>
      <c r="T36" s="310">
        <f>SUM(P36*2)+(R36)</f>
        <v>0</v>
      </c>
      <c r="U36" s="311"/>
      <c r="V36" s="23" t="e">
        <f>(P36*10)+(T36*1000)+((AA36*100)-(AC36*100))+AL36</f>
        <v>#VALUE!</v>
      </c>
      <c r="W36" s="44" t="e">
        <f>LARGE(V34:V37,B36)</f>
        <v>#VALUE!</v>
      </c>
      <c r="X36" s="44" t="e">
        <f>MATCH(W36,V34:V37,0)</f>
        <v>#VALUE!</v>
      </c>
      <c r="Y36" s="44" t="s">
        <v>47</v>
      </c>
      <c r="Z36" s="44" t="e">
        <f>VLOOKUP(X36,B34:AN37,2)</f>
        <v>#VALUE!</v>
      </c>
      <c r="AA36" s="303">
        <f>SUM(T43+AA47+AA44)</f>
        <v>0</v>
      </c>
      <c r="AB36" s="299"/>
      <c r="AC36" s="298">
        <f>SUM(AA43+T47+T44)</f>
        <v>0</v>
      </c>
      <c r="AD36" s="299"/>
      <c r="AE36" s="300" t="str">
        <f>IF(AC36=0,"INF", AA36/AC36)</f>
        <v>INF</v>
      </c>
      <c r="AF36" s="301"/>
      <c r="AG36" s="302"/>
      <c r="AH36" s="303">
        <f>SUM((AK43+AM43+AO43)+(AL47+AN47+AP47)+(AL44+AN44+AP44))</f>
        <v>0</v>
      </c>
      <c r="AI36" s="299"/>
      <c r="AJ36" s="298">
        <f>SUM((AL43+AN43+AP43)+(AK47+AM47+AO47)+(AK44+AM44+AO44))</f>
        <v>0</v>
      </c>
      <c r="AK36" s="299"/>
      <c r="AL36" s="300" t="str">
        <f>IF(AJ36=0,"INF",AH36/AJ36)</f>
        <v>INF</v>
      </c>
      <c r="AM36" s="301"/>
      <c r="AN36" s="302"/>
      <c r="AO36" s="394" t="e">
        <f>IF(C36=Z34,"1o",IF(C36=Z35,"2o",IF(C36=Z36,"3o",IF(C36=Z37,"4o"))))</f>
        <v>#VALUE!</v>
      </c>
      <c r="AP36" s="395"/>
    </row>
    <row r="37" spans="1:42" ht="12.75" customHeight="1" thickBot="1">
      <c r="A37" s="45">
        <v>4</v>
      </c>
      <c r="B37" s="46">
        <v>4</v>
      </c>
      <c r="C37" s="392" t="s">
        <v>53</v>
      </c>
      <c r="D37" s="293"/>
      <c r="E37" s="293"/>
      <c r="F37" s="293"/>
      <c r="G37" s="293"/>
      <c r="H37" s="293"/>
      <c r="I37" s="293"/>
      <c r="J37" s="293"/>
      <c r="K37" s="293"/>
      <c r="L37" s="293"/>
      <c r="M37" s="294"/>
      <c r="N37" s="289">
        <f>SUM(IF(AA43=2,1,0))+(IF(T43=2,1,0))+(IF(AA46=2,1,0))+(IF(T46=2,1,0))+(IF(T45=2,1,0))+(IF(AA45=2,1,0))</f>
        <v>0</v>
      </c>
      <c r="O37" s="295"/>
      <c r="P37" s="289">
        <f>SUM(IF(AA43&gt;T43,1,0))+(IF(AA46&gt;T46,1,0))+(IF(T45&gt;AA45,1,0))</f>
        <v>0</v>
      </c>
      <c r="Q37" s="295"/>
      <c r="R37" s="289">
        <f>SUM(IF(T43&gt;AA43,1,0))+(IF(T46&gt;AA46,1,0))+(IF(AA45&gt;T45,1,0))</f>
        <v>0</v>
      </c>
      <c r="S37" s="295"/>
      <c r="T37" s="296">
        <f>SUM(P37*2)+(R37)</f>
        <v>0</v>
      </c>
      <c r="U37" s="297"/>
      <c r="V37" s="28" t="e">
        <f>(P37*10)+(T37*1000)+((AA37*100)-(AC37*100))+AL37</f>
        <v>#VALUE!</v>
      </c>
      <c r="W37" s="47" t="e">
        <f>LARGE(V34:V37,B37)</f>
        <v>#VALUE!</v>
      </c>
      <c r="X37" s="47" t="e">
        <f>MATCH(W37,V34:V37,0)</f>
        <v>#VALUE!</v>
      </c>
      <c r="Y37" s="47" t="s">
        <v>54</v>
      </c>
      <c r="Z37" s="47" t="e">
        <f>VLOOKUP(X37,B34:AN37,2)</f>
        <v>#VALUE!</v>
      </c>
      <c r="AA37" s="289">
        <f>SUM(AA43+AA46+T45)</f>
        <v>0</v>
      </c>
      <c r="AB37" s="285"/>
      <c r="AC37" s="284">
        <f>SUM(T43++T46+AA45)</f>
        <v>0</v>
      </c>
      <c r="AD37" s="285"/>
      <c r="AE37" s="286" t="str">
        <f>IF(AC37=0,"INF", AA37/AC37)</f>
        <v>INF</v>
      </c>
      <c r="AF37" s="287"/>
      <c r="AG37" s="288"/>
      <c r="AH37" s="289">
        <f>SUM((AL43+AN43+AP43)+(AL46+AN46+AP46)+(AK45+AM45+AO45))</f>
        <v>0</v>
      </c>
      <c r="AI37" s="285"/>
      <c r="AJ37" s="284">
        <f>SUM((AK43+AM43+AO43)+(AK46+AM46+AO46)+(AL45+AN45+AP45))</f>
        <v>0</v>
      </c>
      <c r="AK37" s="285"/>
      <c r="AL37" s="286" t="str">
        <f>IF(AJ37=0,"INF",AH37/AJ37)</f>
        <v>INF</v>
      </c>
      <c r="AM37" s="287"/>
      <c r="AN37" s="288"/>
      <c r="AO37" s="390" t="e">
        <f>IF(C37=Z34,"1o",IF(C37=Z35,"2o",IF(C37=Z36,"3o",IF(C37=Z37,"4o"))))</f>
        <v>#VALUE!</v>
      </c>
      <c r="AP37" s="391"/>
    </row>
    <row r="39" spans="1:42">
      <c r="A39" s="33"/>
      <c r="B39" s="33"/>
      <c r="C39" s="34"/>
      <c r="D39" s="34"/>
      <c r="E39" s="35"/>
      <c r="F39" s="35"/>
      <c r="G39" s="35"/>
      <c r="H39" s="35"/>
      <c r="I39" s="35"/>
      <c r="J39" s="35"/>
      <c r="K39" s="35"/>
      <c r="L39" s="35"/>
      <c r="M39" s="35"/>
    </row>
    <row r="40" spans="1:42">
      <c r="A40" s="2" t="s">
        <v>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42">
      <c r="A41" s="4" t="s">
        <v>1</v>
      </c>
      <c r="B41" s="4"/>
      <c r="C41" s="281" t="s">
        <v>2</v>
      </c>
      <c r="D41" s="281"/>
      <c r="E41" s="282" t="s">
        <v>3</v>
      </c>
      <c r="F41" s="282"/>
      <c r="G41" s="4" t="s">
        <v>4</v>
      </c>
      <c r="H41" s="4" t="s">
        <v>5</v>
      </c>
      <c r="I41" s="283" t="s">
        <v>6</v>
      </c>
      <c r="J41" s="283"/>
      <c r="L41" s="282" t="s">
        <v>7</v>
      </c>
      <c r="M41" s="282"/>
      <c r="N41" s="282"/>
      <c r="O41" s="282"/>
      <c r="P41" s="282"/>
      <c r="Q41" s="282"/>
      <c r="R41" s="282"/>
      <c r="S41" s="282"/>
      <c r="T41" s="4"/>
      <c r="U41" s="4" t="s">
        <v>8</v>
      </c>
      <c r="V41" s="4"/>
      <c r="W41" s="4"/>
      <c r="X41" s="4"/>
      <c r="Y41" s="4"/>
      <c r="Z41" s="4"/>
      <c r="AA41" s="5"/>
      <c r="AB41" s="281" t="s">
        <v>7</v>
      </c>
      <c r="AC41" s="281"/>
      <c r="AD41" s="281"/>
      <c r="AE41" s="281"/>
      <c r="AF41" s="281"/>
      <c r="AG41" s="281"/>
      <c r="AH41" s="281"/>
      <c r="AI41" s="281"/>
      <c r="AK41" s="281" t="s">
        <v>9</v>
      </c>
      <c r="AL41" s="281"/>
      <c r="AM41" s="281" t="s">
        <v>10</v>
      </c>
      <c r="AN41" s="281"/>
      <c r="AO41" s="281" t="s">
        <v>11</v>
      </c>
      <c r="AP41" s="281"/>
    </row>
    <row r="42" spans="1:42" ht="15">
      <c r="A42" s="6">
        <v>1</v>
      </c>
      <c r="B42" s="7"/>
      <c r="C42" s="273"/>
      <c r="D42" s="274"/>
      <c r="E42" s="275">
        <v>0.375</v>
      </c>
      <c r="F42" s="276"/>
      <c r="G42" s="9" t="str">
        <f>I32</f>
        <v>U</v>
      </c>
      <c r="H42" s="9" t="str">
        <f>K33</f>
        <v>M</v>
      </c>
      <c r="I42" s="277" t="s">
        <v>49</v>
      </c>
      <c r="J42" s="278"/>
      <c r="K42" s="10">
        <f>A34</f>
        <v>1</v>
      </c>
      <c r="L42" s="279" t="str">
        <f>C34</f>
        <v>a</v>
      </c>
      <c r="M42" s="279"/>
      <c r="N42" s="279"/>
      <c r="O42" s="279"/>
      <c r="P42" s="279"/>
      <c r="Q42" s="279"/>
      <c r="R42" s="279"/>
      <c r="S42" s="279"/>
      <c r="T42" s="11">
        <f t="shared" ref="T42:T47" si="0">(IF(AK42&gt;AL42,1,0))+(IF(AM42&gt;AN42,1,0))+(IF(AO42&gt;AP42,1,0))</f>
        <v>0</v>
      </c>
      <c r="U42" s="12" t="s">
        <v>8</v>
      </c>
      <c r="V42" s="13"/>
      <c r="W42" s="13"/>
      <c r="X42" s="13"/>
      <c r="Y42" s="13"/>
      <c r="Z42" s="13"/>
      <c r="AA42" s="11">
        <f t="shared" ref="AA42:AA47" si="1">(IF(AL42&gt;AK42,1,0))+(IF(AN42&gt;AM42,1,0))+(IF(AP42&gt;AO42,1,0))</f>
        <v>0</v>
      </c>
      <c r="AB42" s="280" t="str">
        <f>C35</f>
        <v>b</v>
      </c>
      <c r="AC42" s="280"/>
      <c r="AD42" s="280"/>
      <c r="AE42" s="280"/>
      <c r="AF42" s="280"/>
      <c r="AG42" s="280"/>
      <c r="AH42" s="280"/>
      <c r="AI42" s="280"/>
      <c r="AJ42" s="14">
        <f>A35</f>
        <v>2</v>
      </c>
      <c r="AK42" s="15"/>
      <c r="AL42" s="16"/>
      <c r="AM42" s="15"/>
      <c r="AN42" s="16"/>
      <c r="AO42" s="15"/>
      <c r="AP42" s="16"/>
    </row>
    <row r="43" spans="1:42" ht="15">
      <c r="A43" s="6">
        <v>2</v>
      </c>
      <c r="B43" s="7"/>
      <c r="C43" s="273"/>
      <c r="D43" s="274"/>
      <c r="E43" s="275">
        <v>0.45833333333333298</v>
      </c>
      <c r="F43" s="276"/>
      <c r="G43" s="9" t="str">
        <f>I32</f>
        <v>U</v>
      </c>
      <c r="H43" s="9" t="str">
        <f>K33</f>
        <v>M</v>
      </c>
      <c r="I43" s="277" t="s">
        <v>49</v>
      </c>
      <c r="J43" s="278"/>
      <c r="K43" s="10">
        <f>A36</f>
        <v>3</v>
      </c>
      <c r="L43" s="279" t="str">
        <f>C36</f>
        <v>c</v>
      </c>
      <c r="M43" s="279"/>
      <c r="N43" s="279"/>
      <c r="O43" s="279"/>
      <c r="P43" s="279"/>
      <c r="Q43" s="279"/>
      <c r="R43" s="279"/>
      <c r="S43" s="279"/>
      <c r="T43" s="11">
        <f t="shared" si="0"/>
        <v>0</v>
      </c>
      <c r="U43" s="12" t="s">
        <v>8</v>
      </c>
      <c r="V43" s="13"/>
      <c r="W43" s="13"/>
      <c r="X43" s="13"/>
      <c r="Y43" s="13"/>
      <c r="Z43" s="13"/>
      <c r="AA43" s="11">
        <f t="shared" si="1"/>
        <v>0</v>
      </c>
      <c r="AB43" s="280" t="str">
        <f>C37</f>
        <v>d</v>
      </c>
      <c r="AC43" s="280"/>
      <c r="AD43" s="280"/>
      <c r="AE43" s="280"/>
      <c r="AF43" s="280"/>
      <c r="AG43" s="280"/>
      <c r="AH43" s="280"/>
      <c r="AI43" s="280"/>
      <c r="AJ43" s="14">
        <f>A37</f>
        <v>4</v>
      </c>
      <c r="AK43" s="36"/>
      <c r="AL43" s="37"/>
      <c r="AM43" s="36"/>
      <c r="AN43" s="37"/>
      <c r="AO43" s="36"/>
      <c r="AP43" s="37"/>
    </row>
    <row r="44" spans="1:42" ht="15">
      <c r="A44" s="6">
        <v>3</v>
      </c>
      <c r="B44" s="7"/>
      <c r="C44" s="273"/>
      <c r="D44" s="274"/>
      <c r="E44" s="275">
        <v>0.375</v>
      </c>
      <c r="F44" s="276"/>
      <c r="G44" s="9" t="str">
        <f>I32</f>
        <v>U</v>
      </c>
      <c r="H44" s="9" t="str">
        <f>K33</f>
        <v>M</v>
      </c>
      <c r="I44" s="277" t="s">
        <v>49</v>
      </c>
      <c r="J44" s="278"/>
      <c r="K44" s="10">
        <f>A34</f>
        <v>1</v>
      </c>
      <c r="L44" s="279" t="str">
        <f>C34</f>
        <v>a</v>
      </c>
      <c r="M44" s="279"/>
      <c r="N44" s="279"/>
      <c r="O44" s="279"/>
      <c r="P44" s="279"/>
      <c r="Q44" s="279"/>
      <c r="R44" s="279"/>
      <c r="S44" s="279"/>
      <c r="T44" s="11">
        <f t="shared" si="0"/>
        <v>0</v>
      </c>
      <c r="U44" s="12" t="s">
        <v>8</v>
      </c>
      <c r="V44" s="13"/>
      <c r="W44" s="13"/>
      <c r="X44" s="13"/>
      <c r="Y44" s="13"/>
      <c r="Z44" s="13"/>
      <c r="AA44" s="11">
        <f t="shared" si="1"/>
        <v>0</v>
      </c>
      <c r="AB44" s="280" t="str">
        <f>C36</f>
        <v>c</v>
      </c>
      <c r="AC44" s="280"/>
      <c r="AD44" s="280"/>
      <c r="AE44" s="280"/>
      <c r="AF44" s="280"/>
      <c r="AG44" s="280"/>
      <c r="AH44" s="280"/>
      <c r="AI44" s="280"/>
      <c r="AJ44" s="14">
        <f>A36</f>
        <v>3</v>
      </c>
      <c r="AK44" s="15"/>
      <c r="AL44" s="16"/>
      <c r="AM44" s="15"/>
      <c r="AN44" s="16"/>
      <c r="AO44" s="15"/>
      <c r="AP44" s="16"/>
    </row>
    <row r="45" spans="1:42" ht="15">
      <c r="A45" s="6">
        <v>4</v>
      </c>
      <c r="B45" s="7"/>
      <c r="C45" s="273"/>
      <c r="D45" s="274"/>
      <c r="E45" s="275">
        <v>0.41666666666666702</v>
      </c>
      <c r="F45" s="276"/>
      <c r="G45" s="9" t="str">
        <f>I32</f>
        <v>U</v>
      </c>
      <c r="H45" s="9" t="str">
        <f>K33</f>
        <v>M</v>
      </c>
      <c r="I45" s="277" t="s">
        <v>49</v>
      </c>
      <c r="J45" s="278"/>
      <c r="K45" s="10">
        <f>A37</f>
        <v>4</v>
      </c>
      <c r="L45" s="279" t="str">
        <f>C37</f>
        <v>d</v>
      </c>
      <c r="M45" s="279"/>
      <c r="N45" s="279"/>
      <c r="O45" s="279"/>
      <c r="P45" s="279"/>
      <c r="Q45" s="279"/>
      <c r="R45" s="279"/>
      <c r="S45" s="279"/>
      <c r="T45" s="11">
        <f t="shared" si="0"/>
        <v>0</v>
      </c>
      <c r="U45" s="12" t="s">
        <v>8</v>
      </c>
      <c r="V45" s="13"/>
      <c r="W45" s="13"/>
      <c r="X45" s="13"/>
      <c r="Y45" s="13"/>
      <c r="Z45" s="13"/>
      <c r="AA45" s="11">
        <f t="shared" si="1"/>
        <v>0</v>
      </c>
      <c r="AB45" s="280" t="str">
        <f>C35</f>
        <v>b</v>
      </c>
      <c r="AC45" s="280"/>
      <c r="AD45" s="280"/>
      <c r="AE45" s="280"/>
      <c r="AF45" s="280"/>
      <c r="AG45" s="280"/>
      <c r="AH45" s="280"/>
      <c r="AI45" s="280"/>
      <c r="AJ45" s="14">
        <f>A35</f>
        <v>2</v>
      </c>
      <c r="AK45" s="36"/>
      <c r="AL45" s="37"/>
      <c r="AM45" s="36"/>
      <c r="AN45" s="37"/>
      <c r="AO45" s="36"/>
      <c r="AP45" s="37"/>
    </row>
    <row r="46" spans="1:42" ht="15">
      <c r="A46" s="6">
        <v>5</v>
      </c>
      <c r="B46" s="7"/>
      <c r="C46" s="273"/>
      <c r="D46" s="274"/>
      <c r="E46" s="275">
        <v>0.375</v>
      </c>
      <c r="F46" s="276"/>
      <c r="G46" s="9" t="str">
        <f>I32</f>
        <v>U</v>
      </c>
      <c r="H46" s="9" t="str">
        <f>K33</f>
        <v>M</v>
      </c>
      <c r="I46" s="277" t="s">
        <v>49</v>
      </c>
      <c r="J46" s="278"/>
      <c r="K46" s="10">
        <f>A34</f>
        <v>1</v>
      </c>
      <c r="L46" s="279" t="str">
        <f>C34</f>
        <v>a</v>
      </c>
      <c r="M46" s="279"/>
      <c r="N46" s="279"/>
      <c r="O46" s="279"/>
      <c r="P46" s="279"/>
      <c r="Q46" s="279"/>
      <c r="R46" s="279"/>
      <c r="S46" s="279"/>
      <c r="T46" s="11">
        <f t="shared" si="0"/>
        <v>0</v>
      </c>
      <c r="U46" s="12" t="s">
        <v>8</v>
      </c>
      <c r="V46" s="13"/>
      <c r="W46" s="13"/>
      <c r="X46" s="13"/>
      <c r="Y46" s="13"/>
      <c r="Z46" s="13"/>
      <c r="AA46" s="11">
        <f t="shared" si="1"/>
        <v>0</v>
      </c>
      <c r="AB46" s="280" t="str">
        <f>C37</f>
        <v>d</v>
      </c>
      <c r="AC46" s="280"/>
      <c r="AD46" s="280"/>
      <c r="AE46" s="280"/>
      <c r="AF46" s="280"/>
      <c r="AG46" s="280"/>
      <c r="AH46" s="280"/>
      <c r="AI46" s="280"/>
      <c r="AJ46" s="14">
        <f>A37</f>
        <v>4</v>
      </c>
      <c r="AK46" s="15"/>
      <c r="AL46" s="16"/>
      <c r="AM46" s="15"/>
      <c r="AN46" s="16"/>
      <c r="AO46" s="15"/>
      <c r="AP46" s="16"/>
    </row>
    <row r="47" spans="1:42" ht="15">
      <c r="A47" s="6">
        <v>6</v>
      </c>
      <c r="B47" s="7"/>
      <c r="C47" s="273"/>
      <c r="D47" s="274"/>
      <c r="E47" s="275">
        <v>0.45833333333333298</v>
      </c>
      <c r="F47" s="276"/>
      <c r="G47" s="9" t="str">
        <f>I32</f>
        <v>U</v>
      </c>
      <c r="H47" s="9" t="str">
        <f>K33</f>
        <v>M</v>
      </c>
      <c r="I47" s="277" t="s">
        <v>49</v>
      </c>
      <c r="J47" s="278"/>
      <c r="K47" s="10">
        <f>A35</f>
        <v>2</v>
      </c>
      <c r="L47" s="279" t="str">
        <f>C35</f>
        <v>b</v>
      </c>
      <c r="M47" s="279"/>
      <c r="N47" s="279"/>
      <c r="O47" s="279"/>
      <c r="P47" s="279"/>
      <c r="Q47" s="279"/>
      <c r="R47" s="279"/>
      <c r="S47" s="279"/>
      <c r="T47" s="11">
        <f t="shared" si="0"/>
        <v>0</v>
      </c>
      <c r="U47" s="12" t="s">
        <v>8</v>
      </c>
      <c r="V47" s="13"/>
      <c r="W47" s="13"/>
      <c r="X47" s="13"/>
      <c r="Y47" s="13"/>
      <c r="Z47" s="13"/>
      <c r="AA47" s="11">
        <f t="shared" si="1"/>
        <v>0</v>
      </c>
      <c r="AB47" s="280" t="str">
        <f>C36</f>
        <v>c</v>
      </c>
      <c r="AC47" s="280"/>
      <c r="AD47" s="280"/>
      <c r="AE47" s="280"/>
      <c r="AF47" s="280"/>
      <c r="AG47" s="280"/>
      <c r="AH47" s="280"/>
      <c r="AI47" s="280"/>
      <c r="AJ47" s="14">
        <f>A36</f>
        <v>3</v>
      </c>
      <c r="AK47" s="36"/>
      <c r="AL47" s="37"/>
      <c r="AM47" s="36"/>
      <c r="AN47" s="37"/>
      <c r="AO47" s="36"/>
      <c r="AP47" s="37"/>
    </row>
    <row r="50" spans="1:42" ht="13.5" thickBot="1"/>
    <row r="51" spans="1:42">
      <c r="A51" s="363" t="s">
        <v>25</v>
      </c>
      <c r="B51" s="364"/>
      <c r="C51" s="364"/>
      <c r="D51" s="364"/>
      <c r="E51" s="364"/>
      <c r="F51" s="364"/>
      <c r="G51" s="364"/>
      <c r="H51" s="364"/>
      <c r="I51" s="367" t="s">
        <v>26</v>
      </c>
      <c r="J51" s="368"/>
      <c r="K51" s="371" t="s">
        <v>5</v>
      </c>
      <c r="L51" s="372"/>
      <c r="M51" s="373"/>
      <c r="N51" s="344" t="s">
        <v>27</v>
      </c>
      <c r="O51" s="345"/>
      <c r="P51" s="344" t="s">
        <v>28</v>
      </c>
      <c r="Q51" s="345"/>
      <c r="R51" s="344" t="s">
        <v>29</v>
      </c>
      <c r="S51" s="345"/>
      <c r="T51" s="348" t="s">
        <v>30</v>
      </c>
      <c r="U51" s="349"/>
      <c r="V51" s="17">
        <f>SUM(N53:O57)</f>
        <v>0</v>
      </c>
      <c r="W51" s="18">
        <v>20</v>
      </c>
      <c r="X51" s="18"/>
      <c r="Y51" s="18"/>
      <c r="Z51" s="18"/>
      <c r="AA51" s="352" t="s">
        <v>31</v>
      </c>
      <c r="AB51" s="353"/>
      <c r="AC51" s="353"/>
      <c r="AD51" s="353"/>
      <c r="AE51" s="353"/>
      <c r="AF51" s="353"/>
      <c r="AG51" s="354"/>
      <c r="AH51" s="352" t="s">
        <v>32</v>
      </c>
      <c r="AI51" s="353"/>
      <c r="AJ51" s="353"/>
      <c r="AK51" s="353"/>
      <c r="AL51" s="353"/>
      <c r="AM51" s="353"/>
      <c r="AN51" s="354"/>
      <c r="AO51" s="355" t="s">
        <v>33</v>
      </c>
      <c r="AP51" s="356"/>
    </row>
    <row r="52" spans="1:42" ht="13.5" thickBot="1">
      <c r="A52" s="365"/>
      <c r="B52" s="366"/>
      <c r="C52" s="366"/>
      <c r="D52" s="366"/>
      <c r="E52" s="366"/>
      <c r="F52" s="366"/>
      <c r="G52" s="366"/>
      <c r="H52" s="366"/>
      <c r="I52" s="369"/>
      <c r="J52" s="370"/>
      <c r="K52" s="359" t="s">
        <v>56</v>
      </c>
      <c r="L52" s="360"/>
      <c r="M52" s="361"/>
      <c r="N52" s="346"/>
      <c r="O52" s="347"/>
      <c r="P52" s="346"/>
      <c r="Q52" s="347"/>
      <c r="R52" s="346"/>
      <c r="S52" s="347"/>
      <c r="T52" s="350"/>
      <c r="U52" s="351"/>
      <c r="V52" s="19" t="s">
        <v>34</v>
      </c>
      <c r="W52" s="20" t="s">
        <v>35</v>
      </c>
      <c r="X52" s="20" t="s">
        <v>36</v>
      </c>
      <c r="Y52" s="20" t="s">
        <v>37</v>
      </c>
      <c r="Z52" s="20" t="s">
        <v>38</v>
      </c>
      <c r="AA52" s="362" t="s">
        <v>39</v>
      </c>
      <c r="AB52" s="335"/>
      <c r="AC52" s="334" t="s">
        <v>40</v>
      </c>
      <c r="AD52" s="335"/>
      <c r="AE52" s="334" t="s">
        <v>41</v>
      </c>
      <c r="AF52" s="336"/>
      <c r="AG52" s="337"/>
      <c r="AH52" s="362" t="s">
        <v>39</v>
      </c>
      <c r="AI52" s="335"/>
      <c r="AJ52" s="334" t="s">
        <v>40</v>
      </c>
      <c r="AK52" s="335"/>
      <c r="AL52" s="334" t="s">
        <v>41</v>
      </c>
      <c r="AM52" s="336"/>
      <c r="AN52" s="337"/>
      <c r="AO52" s="357"/>
      <c r="AP52" s="358"/>
    </row>
    <row r="53" spans="1:42" ht="14.25">
      <c r="A53" s="21">
        <v>1</v>
      </c>
      <c r="B53" s="22">
        <v>1</v>
      </c>
      <c r="C53" s="338">
        <v>111</v>
      </c>
      <c r="D53" s="339"/>
      <c r="E53" s="339"/>
      <c r="F53" s="339"/>
      <c r="G53" s="339"/>
      <c r="H53" s="339"/>
      <c r="I53" s="339"/>
      <c r="J53" s="339"/>
      <c r="K53" s="339"/>
      <c r="L53" s="339"/>
      <c r="M53" s="340"/>
      <c r="N53" s="326">
        <f>SUM(IF(T64=2,1,0))+(IF(AA64=2,1,0))+(IF(T69=2,1,0))+(IF(AA69=2,1,0))+(IF(T67=2,1,0))+(IF(AA67=2,1,0))+(IF(T62=2,1,0))+(IF(AA62=2,1,0))</f>
        <v>0</v>
      </c>
      <c r="O53" s="341"/>
      <c r="P53" s="326">
        <f>SUM(IF(T64&gt;AA64,1,0))+(IF(T69&gt;AA69,1,0))+(IF(T67&gt;AA67,1,0))+(IF(T62&gt;AA62,1,0))</f>
        <v>0</v>
      </c>
      <c r="Q53" s="341"/>
      <c r="R53" s="326">
        <f>SUM(IF(AA64&gt;T64,1,0))+(IF(AA69&gt;T69,1,0))+(IF(AA67&gt;T67,1,0))+(IF(AA62&gt;T62,1,0))</f>
        <v>0</v>
      </c>
      <c r="S53" s="341"/>
      <c r="T53" s="342">
        <f>SUM(P53*2)+(R53)</f>
        <v>0</v>
      </c>
      <c r="U53" s="343"/>
      <c r="V53" s="23" t="e">
        <f>(P53*10)+(T53*1000)+((AA53*100)-(AC53*100))+AL53</f>
        <v>#VALUE!</v>
      </c>
      <c r="W53" s="24" t="e">
        <f>LARGE(V53:V57,B53)</f>
        <v>#VALUE!</v>
      </c>
      <c r="X53" s="24" t="e">
        <f>MATCH(W53,V53:V57,0)</f>
        <v>#VALUE!</v>
      </c>
      <c r="Y53" s="24" t="s">
        <v>43</v>
      </c>
      <c r="Z53" s="24" t="e">
        <f>VLOOKUP(X53,B53:AN57,2)</f>
        <v>#VALUE!</v>
      </c>
      <c r="AA53" s="326">
        <f>SUM(T64+T69+T67+T62)</f>
        <v>0</v>
      </c>
      <c r="AB53" s="327"/>
      <c r="AC53" s="328">
        <f>SUM(AA64+AA69+AA67+AA62)</f>
        <v>0</v>
      </c>
      <c r="AD53" s="327"/>
      <c r="AE53" s="329" t="str">
        <f>IF(AC53=0,"INF", AA53/AC53)</f>
        <v>INF</v>
      </c>
      <c r="AF53" s="330"/>
      <c r="AG53" s="331"/>
      <c r="AH53" s="326">
        <f>SUM((AK64+AM64+AO64)+(AK69+AM69+AO69)+(AK67+AM67+AO67)+(AK62+AM62+AO62))</f>
        <v>0</v>
      </c>
      <c r="AI53" s="327"/>
      <c r="AJ53" s="328">
        <f>SUM((AL64+AN64+AP64)+(AL69+AN69+AP69)+(AL67+AN67+AP67)+(AL62+AN62+AP62))</f>
        <v>0</v>
      </c>
      <c r="AK53" s="327"/>
      <c r="AL53" s="329" t="str">
        <f>IF(AJ53=0,"INF",AH53/AJ53)</f>
        <v>INF</v>
      </c>
      <c r="AM53" s="330"/>
      <c r="AN53" s="331"/>
      <c r="AO53" s="332" t="e">
        <f>IF(C53=Z53,"1o",IF(C53=Z54,"2o",IF(C53=Z55,"3o",IF(C53=Z56,"4o",IF(C53=Z57,"5o")))))</f>
        <v>#VALUE!</v>
      </c>
      <c r="AP53" s="333"/>
    </row>
    <row r="54" spans="1:42" ht="14.25">
      <c r="A54" s="25">
        <v>2</v>
      </c>
      <c r="B54" s="40">
        <v>2</v>
      </c>
      <c r="C54" s="319">
        <v>222</v>
      </c>
      <c r="D54" s="320"/>
      <c r="E54" s="320"/>
      <c r="F54" s="320"/>
      <c r="G54" s="320"/>
      <c r="H54" s="320"/>
      <c r="I54" s="320"/>
      <c r="J54" s="320"/>
      <c r="K54" s="320"/>
      <c r="L54" s="320"/>
      <c r="M54" s="321"/>
      <c r="N54" s="322">
        <f>SUM(IF(T68=2,1,0))+(IF(AA68=2,1,0))+(IF(T65=2,1,0))+(IF(AA65=2,1,0))+(IF(AA71=2,1,0))+(IF(T71=2,1,0))+(IF(AA62=2,1,0))+(IF(T62=2,1,0))</f>
        <v>0</v>
      </c>
      <c r="O54" s="323"/>
      <c r="P54" s="322">
        <f>SUM(IF(T68&gt;AA68,1,0))+(IF(T65&gt;AA65,1,0))+(IF(AA71&gt;T71,1,0))+(IF(AA62&gt;T62,1,0))</f>
        <v>0</v>
      </c>
      <c r="Q54" s="323"/>
      <c r="R54" s="322">
        <f>SUM(IF(AA68&gt;T68,1,0))+(IF(AA65&gt;T65,1,0))+(IF(T71&gt;AA71,1,0))+(IF(T62&gt;AA62,1,0))</f>
        <v>0</v>
      </c>
      <c r="S54" s="323"/>
      <c r="T54" s="324">
        <f>SUM(P54*2)+(R54)</f>
        <v>0</v>
      </c>
      <c r="U54" s="325"/>
      <c r="V54" s="28" t="e">
        <f>(P54*10)+(T54*1000)+((AA54*100)-(AC54*100))+AL54</f>
        <v>#VALUE!</v>
      </c>
      <c r="W54" s="41" t="e">
        <f>LARGE(V53:V57,B54)</f>
        <v>#VALUE!</v>
      </c>
      <c r="X54" s="41" t="e">
        <f>MATCH(W54,V53:V57,0)</f>
        <v>#VALUE!</v>
      </c>
      <c r="Y54" s="41" t="s">
        <v>45</v>
      </c>
      <c r="Z54" s="41" t="e">
        <f>VLOOKUP(X54,B53:AN57,2)</f>
        <v>#VALUE!</v>
      </c>
      <c r="AA54" s="322">
        <f>SUM(T68+T65+AA71+AA62)</f>
        <v>0</v>
      </c>
      <c r="AB54" s="313"/>
      <c r="AC54" s="312">
        <f>SUM(AA68+AA65+T71+T62)</f>
        <v>0</v>
      </c>
      <c r="AD54" s="313"/>
      <c r="AE54" s="314" t="str">
        <f>IF(AC54=0,"INF", AA54/AC54)</f>
        <v>INF</v>
      </c>
      <c r="AF54" s="315"/>
      <c r="AG54" s="316"/>
      <c r="AH54" s="322">
        <f>SUM((AK68+AM68+AO68)+(AK65+AM65+AO65)+(AL71+AN71+AP71)+(AL62+AN62+AP62))</f>
        <v>0</v>
      </c>
      <c r="AI54" s="313"/>
      <c r="AJ54" s="312">
        <f>SUM((AL68+AN68+AP68)+(AL65+AN65+AP65)+(AK71+AM71+AO71)+(AK62+AM62+AO62))</f>
        <v>0</v>
      </c>
      <c r="AK54" s="313"/>
      <c r="AL54" s="314" t="str">
        <f>IF(AJ54=0,"INF",AH54/AJ54)</f>
        <v>INF</v>
      </c>
      <c r="AM54" s="315"/>
      <c r="AN54" s="316"/>
      <c r="AO54" s="317" t="e">
        <f>IF(C54=Z53,"1o",IF(C54=Z54,"2o",IF(C54=Z55,"3o",IF(C54=Z56,"4o",IF(C54=Z57,"5o")))))</f>
        <v>#VALUE!</v>
      </c>
      <c r="AP54" s="318"/>
    </row>
    <row r="55" spans="1:42" ht="14.25">
      <c r="A55" s="42">
        <v>3</v>
      </c>
      <c r="B55" s="43">
        <v>3</v>
      </c>
      <c r="C55" s="306">
        <v>333</v>
      </c>
      <c r="D55" s="307"/>
      <c r="E55" s="307"/>
      <c r="F55" s="307"/>
      <c r="G55" s="307"/>
      <c r="H55" s="307"/>
      <c r="I55" s="307"/>
      <c r="J55" s="307"/>
      <c r="K55" s="307"/>
      <c r="L55" s="307"/>
      <c r="M55" s="308"/>
      <c r="N55" s="303">
        <f>SUM(IF(T63=2,1,0))+(IF(AA63=2,1,0))+(IF(AA65=2,1,0))+(IF(T65=2,1,0))+(IF(AA70=2,1,0))+(IF(T70=2,1,0))+(IF(AA67=2,1,0))+(IF(T67=2,1,0))</f>
        <v>0</v>
      </c>
      <c r="O55" s="309"/>
      <c r="P55" s="303">
        <f>SUM(IF(T63&gt;AA63,1,0))+(IF(AA65&gt;T65,1,0))+(IF(AA70&gt;T70,1,0))+(IF(AA67&gt;T67,1,0))</f>
        <v>0</v>
      </c>
      <c r="Q55" s="309"/>
      <c r="R55" s="303">
        <f>SUM(IF(AA63&gt;T63,1,0))+(IF(T65&gt;AA65,1,0))+(IF(T70&gt;AA70,1,0))+(IF(T67&gt;AA67,1,0))</f>
        <v>0</v>
      </c>
      <c r="S55" s="309"/>
      <c r="T55" s="310">
        <f>SUM(P55*2)+(R55)</f>
        <v>0</v>
      </c>
      <c r="U55" s="311"/>
      <c r="V55" s="23" t="e">
        <f>(P55*10)+(T55*1000)+((AA55*100)-(AC55*100))+AL55</f>
        <v>#VALUE!</v>
      </c>
      <c r="W55" s="24" t="e">
        <f>LARGE(V53:V57,B55)</f>
        <v>#VALUE!</v>
      </c>
      <c r="X55" s="24" t="e">
        <f>MATCH(W55,V53:V57,0)</f>
        <v>#VALUE!</v>
      </c>
      <c r="Y55" s="24" t="s">
        <v>47</v>
      </c>
      <c r="Z55" s="24" t="e">
        <f>VLOOKUP(X55,B53:AN57,2)</f>
        <v>#VALUE!</v>
      </c>
      <c r="AA55" s="303">
        <f>SUM(T63+AA65+AA70+AA67)</f>
        <v>0</v>
      </c>
      <c r="AB55" s="299"/>
      <c r="AC55" s="298">
        <f>SUM(AA63+T65+T70+T67)</f>
        <v>0</v>
      </c>
      <c r="AD55" s="299"/>
      <c r="AE55" s="300" t="str">
        <f>IF(AC55=0,"INF", AA55/AC55)</f>
        <v>INF</v>
      </c>
      <c r="AF55" s="301"/>
      <c r="AG55" s="302"/>
      <c r="AH55" s="303">
        <f>SUM((AK63+AM63+AO63)+(AL65+AN65+AP65)+(AL70+AN70+AP70)+(AL67+AN67+AP67))</f>
        <v>0</v>
      </c>
      <c r="AI55" s="299"/>
      <c r="AJ55" s="298">
        <f>SUM((AL63+AN63+AP63)+(AK65+AM65+AO65)+(AK70+AM70+AO70)+(AK67+AM67+AO67))</f>
        <v>0</v>
      </c>
      <c r="AK55" s="299"/>
      <c r="AL55" s="300" t="str">
        <f>IF(AJ55=0,"INF",AH55/AJ55)</f>
        <v>INF</v>
      </c>
      <c r="AM55" s="301"/>
      <c r="AN55" s="302"/>
      <c r="AO55" s="304" t="e">
        <f>IF(C55=Z53,"1o",IF(C55=Z54,"2o",IF(C55=Z55,"3o",IF(C55=Z56,"4o",IF(C55=Z57,"5o")))))</f>
        <v>#VALUE!</v>
      </c>
      <c r="AP55" s="305"/>
    </row>
    <row r="56" spans="1:42" ht="14.25">
      <c r="A56" s="25">
        <v>4</v>
      </c>
      <c r="B56" s="43">
        <v>4</v>
      </c>
      <c r="C56" s="319">
        <v>444</v>
      </c>
      <c r="D56" s="320"/>
      <c r="E56" s="320"/>
      <c r="F56" s="320"/>
      <c r="G56" s="320"/>
      <c r="H56" s="320"/>
      <c r="I56" s="320"/>
      <c r="J56" s="320"/>
      <c r="K56" s="320"/>
      <c r="L56" s="320"/>
      <c r="M56" s="321"/>
      <c r="N56" s="322">
        <f>SUM(IF(AA63=2,1,0))+(IF(T63=2,1,0))+(IF(AA69=2,1,0))+(IF(T69=2,1,0))+(IF(T71=2,1,0))+(IF(AA71=2,1,0))+(IF(T66=2,1,0))+(IF(AA66=2,1,0))</f>
        <v>0</v>
      </c>
      <c r="O56" s="323"/>
      <c r="P56" s="322">
        <f>SUM(IF(AA63&gt;T63,1,0))+(IF(AA69&gt;T69,1,0))+(IF(T71&gt;AA71,1,0))+(IF(T66&gt;AA66,1,0))</f>
        <v>0</v>
      </c>
      <c r="Q56" s="323"/>
      <c r="R56" s="322">
        <f>SUM(IF(T63&gt;AA63,1,0))+(IF(T69&gt;AA69,1,0))+(IF(AA71&gt;T71,1,0))+(IF(AA66&gt;T66,1,0))</f>
        <v>0</v>
      </c>
      <c r="S56" s="323"/>
      <c r="T56" s="324">
        <f>SUM(P56*2)+(R56)</f>
        <v>0</v>
      </c>
      <c r="U56" s="325"/>
      <c r="V56" s="28" t="e">
        <f>(P56*10)+(T56*1000)+((AA56*100)-(AC56*100))+AL56</f>
        <v>#VALUE!</v>
      </c>
      <c r="W56" s="29" t="e">
        <f>LARGE(V53:V57,B56)</f>
        <v>#VALUE!</v>
      </c>
      <c r="X56" s="29" t="e">
        <f>MATCH(W56,V53:V57,0)</f>
        <v>#VALUE!</v>
      </c>
      <c r="Y56" s="29" t="s">
        <v>54</v>
      </c>
      <c r="Z56" s="29" t="e">
        <f>VLOOKUP(X56,B53:AN57,2)</f>
        <v>#VALUE!</v>
      </c>
      <c r="AA56" s="322">
        <f>SUM(AA63+AA69+T71+T66)</f>
        <v>0</v>
      </c>
      <c r="AB56" s="313"/>
      <c r="AC56" s="312">
        <f>SUM(T63+T69+AA71+AA66)</f>
        <v>0</v>
      </c>
      <c r="AD56" s="313"/>
      <c r="AE56" s="314" t="str">
        <f>IF(AC56=0,"INF", AA56/AC56)</f>
        <v>INF</v>
      </c>
      <c r="AF56" s="315"/>
      <c r="AG56" s="316"/>
      <c r="AH56" s="322">
        <f>SUM((AL63+AN63+AP63)+(AL69+AN69+AP69)+(AK71+AM71+AO71)+(AK66+AM66+AO66))</f>
        <v>0</v>
      </c>
      <c r="AI56" s="313"/>
      <c r="AJ56" s="312">
        <f>SUM((AK63+AM63+AO63)+(AK69+AM69+AO69)+(AL71+AN71+AP71)+(AL66+AN66+AP66))</f>
        <v>0</v>
      </c>
      <c r="AK56" s="313"/>
      <c r="AL56" s="314" t="str">
        <f>IF(AJ56=0,"INF",AH56/AJ56)</f>
        <v>INF</v>
      </c>
      <c r="AM56" s="315"/>
      <c r="AN56" s="316"/>
      <c r="AO56" s="388" t="e">
        <f>IF(C56=Z53,"1o",IF(C56=Z54,"2o",IF(C56=Z55,"3o",IF(C56=Z56,"4o",IF(C56=Z57,"5o")))))</f>
        <v>#VALUE!</v>
      </c>
      <c r="AP56" s="389"/>
    </row>
    <row r="57" spans="1:42" ht="15" thickBot="1">
      <c r="A57" s="30">
        <v>5</v>
      </c>
      <c r="B57" s="48">
        <v>5</v>
      </c>
      <c r="C57" s="382">
        <v>555</v>
      </c>
      <c r="D57" s="383"/>
      <c r="E57" s="383"/>
      <c r="F57" s="383"/>
      <c r="G57" s="383"/>
      <c r="H57" s="383"/>
      <c r="I57" s="383"/>
      <c r="J57" s="383"/>
      <c r="K57" s="383"/>
      <c r="L57" s="383"/>
      <c r="M57" s="384"/>
      <c r="N57" s="379">
        <f>SUM(IF(AA68=2,1,0))+(IF(T68=2,1,0))+(IF(AA64=2,1,0))+(IF(T64=2,1,0))+(IF(T70=2,1,0))+(IF(AA70=2,1,0))+(IF(AA66=2,1,0))+(IF(T66=2,1,0))</f>
        <v>0</v>
      </c>
      <c r="O57" s="385"/>
      <c r="P57" s="379">
        <f>SUM(IF(AA68&gt;T68,1,0))+(IF(AA64&gt;T64,1,0))+(IF(T70&gt;AA70,1,0))+(IF(AA66&gt;T66,1,0))</f>
        <v>0</v>
      </c>
      <c r="Q57" s="385"/>
      <c r="R57" s="379">
        <f>SUM(IF(T68&gt;AA68,1,0))+(IF(T64&gt;AA64,1,0))+(IF(AA70&gt;T70,1,0))+(IF(T66&gt;AA66,1,0))</f>
        <v>0</v>
      </c>
      <c r="S57" s="385"/>
      <c r="T57" s="386">
        <f>SUM(P57*2)+(R57)</f>
        <v>0</v>
      </c>
      <c r="U57" s="387"/>
      <c r="V57" s="23" t="e">
        <f>(P57*10)+(T57*1000)+((AA57*100)-(AC57*100))+AL57</f>
        <v>#VALUE!</v>
      </c>
      <c r="W57" s="32" t="e">
        <f>LARGE(V53:V57,B57)</f>
        <v>#VALUE!</v>
      </c>
      <c r="X57" s="32" t="e">
        <f>MATCH(W57,V53:V57,0)</f>
        <v>#VALUE!</v>
      </c>
      <c r="Y57" s="32" t="s">
        <v>57</v>
      </c>
      <c r="Z57" s="32" t="e">
        <f>VLOOKUP(X57,B53:AN57,2)</f>
        <v>#VALUE!</v>
      </c>
      <c r="AA57" s="379">
        <f>SUM(AA68+AA64+T70+AA66)</f>
        <v>0</v>
      </c>
      <c r="AB57" s="375"/>
      <c r="AC57" s="374">
        <f>SUM(T68+T64+AA70+T66)</f>
        <v>0</v>
      </c>
      <c r="AD57" s="375"/>
      <c r="AE57" s="376" t="str">
        <f>IF(AC57=0,"INF", AA57/AC57)</f>
        <v>INF</v>
      </c>
      <c r="AF57" s="377"/>
      <c r="AG57" s="378"/>
      <c r="AH57" s="379">
        <f>SUM((AL68+AN68+AP68)+(AL64+AN64+AP64)+(AK70+AM70+AO70)++(AL66+AN66+AP66))</f>
        <v>0</v>
      </c>
      <c r="AI57" s="375"/>
      <c r="AJ57" s="374">
        <f>SUM((AK68+AM68+AO68)+(AK64+AM64+AO64)+(AL70+AN70+AP70)+(AK66+AM66+AO66))</f>
        <v>0</v>
      </c>
      <c r="AK57" s="375"/>
      <c r="AL57" s="376" t="str">
        <f>IF(AJ57=0,"INF",AH57/AJ57)</f>
        <v>INF</v>
      </c>
      <c r="AM57" s="377"/>
      <c r="AN57" s="378"/>
      <c r="AO57" s="380" t="e">
        <f>IF(C57=Z53,"1o",IF(C57=Z54,"2o",IF(C57=Z55,"3o",IF(C57=Z56,"4o",IF(C57=Z57,"5o")))))</f>
        <v>#VALUE!</v>
      </c>
      <c r="AP57" s="381"/>
    </row>
    <row r="59" spans="1:42">
      <c r="A59" s="33"/>
      <c r="B59" s="33"/>
      <c r="C59" s="34"/>
      <c r="D59" s="34"/>
      <c r="E59" s="35"/>
      <c r="F59" s="35"/>
      <c r="G59" s="35"/>
      <c r="H59" s="35"/>
      <c r="I59" s="35"/>
      <c r="J59" s="35"/>
      <c r="K59" s="35"/>
      <c r="L59" s="35"/>
      <c r="M59" s="35"/>
    </row>
    <row r="60" spans="1:42">
      <c r="A60" s="2" t="s">
        <v>58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42">
      <c r="A61" s="4" t="s">
        <v>1</v>
      </c>
      <c r="B61" s="4"/>
      <c r="C61" s="281" t="s">
        <v>2</v>
      </c>
      <c r="D61" s="281"/>
      <c r="E61" s="282" t="s">
        <v>3</v>
      </c>
      <c r="F61" s="282"/>
      <c r="G61" s="4" t="s">
        <v>4</v>
      </c>
      <c r="H61" s="4" t="s">
        <v>5</v>
      </c>
      <c r="I61" s="283" t="s">
        <v>6</v>
      </c>
      <c r="J61" s="283"/>
      <c r="L61" s="282" t="s">
        <v>7</v>
      </c>
      <c r="M61" s="282"/>
      <c r="N61" s="282"/>
      <c r="O61" s="282"/>
      <c r="P61" s="282"/>
      <c r="Q61" s="282"/>
      <c r="R61" s="282"/>
      <c r="S61" s="282"/>
      <c r="T61" s="4"/>
      <c r="U61" s="4" t="s">
        <v>8</v>
      </c>
      <c r="V61" s="4"/>
      <c r="W61" s="4"/>
      <c r="X61" s="4"/>
      <c r="Y61" s="4"/>
      <c r="Z61" s="4"/>
      <c r="AA61" s="5"/>
      <c r="AB61" s="281" t="s">
        <v>7</v>
      </c>
      <c r="AC61" s="281"/>
      <c r="AD61" s="281"/>
      <c r="AE61" s="281"/>
      <c r="AF61" s="281"/>
      <c r="AG61" s="281"/>
      <c r="AH61" s="281"/>
      <c r="AI61" s="281"/>
      <c r="AK61" s="281" t="s">
        <v>9</v>
      </c>
      <c r="AL61" s="281"/>
      <c r="AM61" s="281" t="s">
        <v>10</v>
      </c>
      <c r="AN61" s="281"/>
      <c r="AO61" s="281" t="s">
        <v>11</v>
      </c>
      <c r="AP61" s="281"/>
    </row>
    <row r="62" spans="1:42" ht="15">
      <c r="A62" s="6">
        <v>1</v>
      </c>
      <c r="B62" s="7"/>
      <c r="C62" s="273"/>
      <c r="D62" s="274"/>
      <c r="E62" s="275">
        <v>0.375</v>
      </c>
      <c r="F62" s="276"/>
      <c r="G62" s="9" t="str">
        <f>I51</f>
        <v>U</v>
      </c>
      <c r="H62" s="9" t="str">
        <f>K52</f>
        <v>F</v>
      </c>
      <c r="I62" s="277" t="s">
        <v>49</v>
      </c>
      <c r="J62" s="278"/>
      <c r="K62" s="10">
        <f>A53</f>
        <v>1</v>
      </c>
      <c r="L62" s="279">
        <f>C53</f>
        <v>111</v>
      </c>
      <c r="M62" s="279"/>
      <c r="N62" s="279"/>
      <c r="O62" s="279"/>
      <c r="P62" s="279"/>
      <c r="Q62" s="279"/>
      <c r="R62" s="279"/>
      <c r="S62" s="279"/>
      <c r="T62" s="11">
        <f t="shared" ref="T62:T71" si="2">(IF(AK62&gt;AL62,1,0))+(IF(AM62&gt;AN62,1,0))+(IF(AO62&gt;AP62,1,0))</f>
        <v>0</v>
      </c>
      <c r="U62" s="12" t="s">
        <v>8</v>
      </c>
      <c r="V62" s="13"/>
      <c r="W62" s="13"/>
      <c r="X62" s="13"/>
      <c r="Y62" s="13"/>
      <c r="Z62" s="13"/>
      <c r="AA62" s="11">
        <f t="shared" ref="AA62:AA71" si="3">(IF(AL62&gt;AK62,1,0))+(IF(AN62&gt;AM62,1,0))+(IF(AP62&gt;AO62,1,0))</f>
        <v>0</v>
      </c>
      <c r="AB62" s="280">
        <f>C54</f>
        <v>222</v>
      </c>
      <c r="AC62" s="280"/>
      <c r="AD62" s="280"/>
      <c r="AE62" s="280"/>
      <c r="AF62" s="280"/>
      <c r="AG62" s="280"/>
      <c r="AH62" s="280"/>
      <c r="AI62" s="280"/>
      <c r="AJ62" s="14">
        <f>A54</f>
        <v>2</v>
      </c>
      <c r="AK62" s="15"/>
      <c r="AL62" s="16"/>
      <c r="AM62" s="15"/>
      <c r="AN62" s="16"/>
      <c r="AO62" s="15"/>
      <c r="AP62" s="16"/>
    </row>
    <row r="63" spans="1:42" ht="15">
      <c r="A63" s="6">
        <v>2</v>
      </c>
      <c r="B63" s="7"/>
      <c r="C63" s="273"/>
      <c r="D63" s="274"/>
      <c r="E63" s="275">
        <v>0.40625</v>
      </c>
      <c r="F63" s="276"/>
      <c r="G63" s="9" t="str">
        <f>I51</f>
        <v>U</v>
      </c>
      <c r="H63" s="9" t="str">
        <f>K52</f>
        <v>F</v>
      </c>
      <c r="I63" s="277" t="s">
        <v>49</v>
      </c>
      <c r="J63" s="278"/>
      <c r="K63" s="10">
        <f>A55</f>
        <v>3</v>
      </c>
      <c r="L63" s="279">
        <f>C55</f>
        <v>333</v>
      </c>
      <c r="M63" s="279"/>
      <c r="N63" s="279"/>
      <c r="O63" s="279"/>
      <c r="P63" s="279"/>
      <c r="Q63" s="279"/>
      <c r="R63" s="279"/>
      <c r="S63" s="279"/>
      <c r="T63" s="11">
        <f t="shared" si="2"/>
        <v>0</v>
      </c>
      <c r="U63" s="12" t="s">
        <v>8</v>
      </c>
      <c r="V63" s="13"/>
      <c r="W63" s="13"/>
      <c r="X63" s="13"/>
      <c r="Y63" s="13"/>
      <c r="Z63" s="13"/>
      <c r="AA63" s="11">
        <f t="shared" si="3"/>
        <v>0</v>
      </c>
      <c r="AB63" s="280">
        <f>C56</f>
        <v>444</v>
      </c>
      <c r="AC63" s="280"/>
      <c r="AD63" s="280"/>
      <c r="AE63" s="280"/>
      <c r="AF63" s="280"/>
      <c r="AG63" s="280"/>
      <c r="AH63" s="280"/>
      <c r="AI63" s="280"/>
      <c r="AJ63" s="14">
        <f>A56</f>
        <v>4</v>
      </c>
      <c r="AK63" s="36"/>
      <c r="AL63" s="37"/>
      <c r="AM63" s="36"/>
      <c r="AN63" s="37"/>
      <c r="AO63" s="36"/>
      <c r="AP63" s="37"/>
    </row>
    <row r="64" spans="1:42" ht="15">
      <c r="A64" s="6">
        <v>3</v>
      </c>
      <c r="B64" s="7"/>
      <c r="C64" s="273"/>
      <c r="D64" s="274"/>
      <c r="E64" s="275">
        <v>0.4375</v>
      </c>
      <c r="F64" s="276"/>
      <c r="G64" s="9" t="str">
        <f>I51</f>
        <v>U</v>
      </c>
      <c r="H64" s="9" t="str">
        <f>K52</f>
        <v>F</v>
      </c>
      <c r="I64" s="277" t="s">
        <v>49</v>
      </c>
      <c r="J64" s="278"/>
      <c r="K64" s="10">
        <f>A53</f>
        <v>1</v>
      </c>
      <c r="L64" s="279">
        <f>C53</f>
        <v>111</v>
      </c>
      <c r="M64" s="279"/>
      <c r="N64" s="279"/>
      <c r="O64" s="279"/>
      <c r="P64" s="279"/>
      <c r="Q64" s="279"/>
      <c r="R64" s="279"/>
      <c r="S64" s="279"/>
      <c r="T64" s="11">
        <f t="shared" si="2"/>
        <v>0</v>
      </c>
      <c r="U64" s="12" t="s">
        <v>8</v>
      </c>
      <c r="V64" s="13"/>
      <c r="W64" s="13"/>
      <c r="X64" s="13"/>
      <c r="Y64" s="13"/>
      <c r="Z64" s="13"/>
      <c r="AA64" s="11">
        <f t="shared" si="3"/>
        <v>0</v>
      </c>
      <c r="AB64" s="280">
        <f>C57</f>
        <v>555</v>
      </c>
      <c r="AC64" s="280"/>
      <c r="AD64" s="280"/>
      <c r="AE64" s="280"/>
      <c r="AF64" s="280"/>
      <c r="AG64" s="280"/>
      <c r="AH64" s="280"/>
      <c r="AI64" s="280"/>
      <c r="AJ64" s="14">
        <f>A57</f>
        <v>5</v>
      </c>
      <c r="AK64" s="15"/>
      <c r="AL64" s="16"/>
      <c r="AM64" s="15"/>
      <c r="AN64" s="16"/>
      <c r="AO64" s="15"/>
      <c r="AP64" s="16"/>
    </row>
    <row r="65" spans="1:42" ht="15">
      <c r="A65" s="6">
        <v>4</v>
      </c>
      <c r="B65" s="7"/>
      <c r="C65" s="273"/>
      <c r="D65" s="274"/>
      <c r="E65" s="275">
        <v>0.46875</v>
      </c>
      <c r="F65" s="276"/>
      <c r="G65" s="9" t="str">
        <f>I51</f>
        <v>U</v>
      </c>
      <c r="H65" s="9" t="str">
        <f>K52</f>
        <v>F</v>
      </c>
      <c r="I65" s="277" t="s">
        <v>49</v>
      </c>
      <c r="J65" s="278"/>
      <c r="K65" s="10">
        <f>A54</f>
        <v>2</v>
      </c>
      <c r="L65" s="279">
        <f>C54</f>
        <v>222</v>
      </c>
      <c r="M65" s="279"/>
      <c r="N65" s="279"/>
      <c r="O65" s="279"/>
      <c r="P65" s="279"/>
      <c r="Q65" s="279"/>
      <c r="R65" s="279"/>
      <c r="S65" s="279"/>
      <c r="T65" s="11">
        <f t="shared" si="2"/>
        <v>0</v>
      </c>
      <c r="U65" s="12" t="s">
        <v>8</v>
      </c>
      <c r="V65" s="13"/>
      <c r="W65" s="13"/>
      <c r="X65" s="13"/>
      <c r="Y65" s="13"/>
      <c r="Z65" s="13"/>
      <c r="AA65" s="11">
        <f t="shared" si="3"/>
        <v>0</v>
      </c>
      <c r="AB65" s="280">
        <f>C55</f>
        <v>333</v>
      </c>
      <c r="AC65" s="280"/>
      <c r="AD65" s="280"/>
      <c r="AE65" s="280"/>
      <c r="AF65" s="280"/>
      <c r="AG65" s="280"/>
      <c r="AH65" s="280"/>
      <c r="AI65" s="280"/>
      <c r="AJ65" s="14">
        <f>A55</f>
        <v>3</v>
      </c>
      <c r="AK65" s="36"/>
      <c r="AL65" s="37"/>
      <c r="AM65" s="36"/>
      <c r="AN65" s="37"/>
      <c r="AO65" s="36"/>
      <c r="AP65" s="37"/>
    </row>
    <row r="66" spans="1:42" ht="15">
      <c r="A66" s="6">
        <v>5</v>
      </c>
      <c r="B66" s="7"/>
      <c r="C66" s="273"/>
      <c r="D66" s="274"/>
      <c r="E66" s="275">
        <v>0.5625</v>
      </c>
      <c r="F66" s="276"/>
      <c r="G66" s="9" t="str">
        <f>I51</f>
        <v>U</v>
      </c>
      <c r="H66" s="9" t="str">
        <f>K52</f>
        <v>F</v>
      </c>
      <c r="I66" s="277" t="s">
        <v>49</v>
      </c>
      <c r="J66" s="278"/>
      <c r="K66" s="10">
        <f>A56</f>
        <v>4</v>
      </c>
      <c r="L66" s="279">
        <f>C56</f>
        <v>444</v>
      </c>
      <c r="M66" s="279"/>
      <c r="N66" s="279"/>
      <c r="O66" s="279"/>
      <c r="P66" s="279"/>
      <c r="Q66" s="279"/>
      <c r="R66" s="279"/>
      <c r="S66" s="279"/>
      <c r="T66" s="11">
        <f t="shared" si="2"/>
        <v>0</v>
      </c>
      <c r="U66" s="12" t="s">
        <v>8</v>
      </c>
      <c r="V66" s="13"/>
      <c r="W66" s="13"/>
      <c r="X66" s="13"/>
      <c r="Y66" s="13"/>
      <c r="Z66" s="13"/>
      <c r="AA66" s="11">
        <f t="shared" si="3"/>
        <v>0</v>
      </c>
      <c r="AB66" s="280">
        <f>C57</f>
        <v>555</v>
      </c>
      <c r="AC66" s="280"/>
      <c r="AD66" s="280"/>
      <c r="AE66" s="280"/>
      <c r="AF66" s="280"/>
      <c r="AG66" s="280"/>
      <c r="AH66" s="280"/>
      <c r="AI66" s="280"/>
      <c r="AJ66" s="14">
        <f>A57</f>
        <v>5</v>
      </c>
      <c r="AK66" s="36"/>
      <c r="AL66" s="37"/>
      <c r="AM66" s="36"/>
      <c r="AN66" s="37"/>
      <c r="AO66" s="36"/>
      <c r="AP66" s="37"/>
    </row>
    <row r="67" spans="1:42" ht="15">
      <c r="A67" s="6">
        <v>6</v>
      </c>
      <c r="B67" s="7"/>
      <c r="C67" s="273"/>
      <c r="D67" s="274"/>
      <c r="E67" s="275">
        <v>0.59375</v>
      </c>
      <c r="F67" s="276"/>
      <c r="G67" s="9" t="str">
        <f>I51</f>
        <v>U</v>
      </c>
      <c r="H67" s="9" t="str">
        <f>K52</f>
        <v>F</v>
      </c>
      <c r="I67" s="277" t="s">
        <v>49</v>
      </c>
      <c r="J67" s="278"/>
      <c r="K67" s="10">
        <f>A53</f>
        <v>1</v>
      </c>
      <c r="L67" s="279">
        <f>C53</f>
        <v>111</v>
      </c>
      <c r="M67" s="279"/>
      <c r="N67" s="279"/>
      <c r="O67" s="279"/>
      <c r="P67" s="279"/>
      <c r="Q67" s="279"/>
      <c r="R67" s="279"/>
      <c r="S67" s="279"/>
      <c r="T67" s="11">
        <f t="shared" si="2"/>
        <v>0</v>
      </c>
      <c r="U67" s="12" t="s">
        <v>8</v>
      </c>
      <c r="V67" s="13"/>
      <c r="W67" s="13"/>
      <c r="X67" s="13"/>
      <c r="Y67" s="13"/>
      <c r="Z67" s="13"/>
      <c r="AA67" s="11">
        <f t="shared" si="3"/>
        <v>0</v>
      </c>
      <c r="AB67" s="280">
        <f>C55</f>
        <v>333</v>
      </c>
      <c r="AC67" s="280"/>
      <c r="AD67" s="280"/>
      <c r="AE67" s="280"/>
      <c r="AF67" s="280"/>
      <c r="AG67" s="280"/>
      <c r="AH67" s="280"/>
      <c r="AI67" s="280"/>
      <c r="AJ67" s="14">
        <f>A55</f>
        <v>3</v>
      </c>
      <c r="AK67" s="15"/>
      <c r="AL67" s="16"/>
      <c r="AM67" s="15"/>
      <c r="AN67" s="16"/>
      <c r="AO67" s="15"/>
      <c r="AP67" s="16"/>
    </row>
    <row r="68" spans="1:42" ht="15">
      <c r="A68" s="6">
        <v>7</v>
      </c>
      <c r="B68" s="7"/>
      <c r="C68" s="273"/>
      <c r="D68" s="274"/>
      <c r="E68" s="275">
        <v>0.625</v>
      </c>
      <c r="F68" s="276"/>
      <c r="G68" s="9" t="str">
        <f>I51</f>
        <v>U</v>
      </c>
      <c r="H68" s="9" t="str">
        <f>K52</f>
        <v>F</v>
      </c>
      <c r="I68" s="277" t="s">
        <v>49</v>
      </c>
      <c r="J68" s="278"/>
      <c r="K68" s="10">
        <f>A54</f>
        <v>2</v>
      </c>
      <c r="L68" s="279">
        <f>C54</f>
        <v>222</v>
      </c>
      <c r="M68" s="279"/>
      <c r="N68" s="279"/>
      <c r="O68" s="279"/>
      <c r="P68" s="279"/>
      <c r="Q68" s="279"/>
      <c r="R68" s="279"/>
      <c r="S68" s="279"/>
      <c r="T68" s="11">
        <f t="shared" si="2"/>
        <v>0</v>
      </c>
      <c r="U68" s="12" t="s">
        <v>8</v>
      </c>
      <c r="V68" s="13"/>
      <c r="W68" s="13"/>
      <c r="X68" s="13"/>
      <c r="Y68" s="13"/>
      <c r="Z68" s="13"/>
      <c r="AA68" s="11">
        <f t="shared" si="3"/>
        <v>0</v>
      </c>
      <c r="AB68" s="280">
        <f>C57</f>
        <v>555</v>
      </c>
      <c r="AC68" s="280"/>
      <c r="AD68" s="280"/>
      <c r="AE68" s="280"/>
      <c r="AF68" s="280"/>
      <c r="AG68" s="280"/>
      <c r="AH68" s="280"/>
      <c r="AI68" s="280"/>
      <c r="AJ68" s="14">
        <f>A57</f>
        <v>5</v>
      </c>
      <c r="AK68" s="36"/>
      <c r="AL68" s="37"/>
      <c r="AM68" s="36"/>
      <c r="AN68" s="37"/>
      <c r="AO68" s="36"/>
      <c r="AP68" s="37"/>
    </row>
    <row r="69" spans="1:42" ht="15">
      <c r="A69" s="6">
        <v>8</v>
      </c>
      <c r="B69" s="7"/>
      <c r="C69" s="273"/>
      <c r="D69" s="274"/>
      <c r="E69" s="275">
        <v>0.65625</v>
      </c>
      <c r="F69" s="276"/>
      <c r="G69" s="9" t="str">
        <f>I51</f>
        <v>U</v>
      </c>
      <c r="H69" s="9" t="str">
        <f>K52</f>
        <v>F</v>
      </c>
      <c r="I69" s="277" t="s">
        <v>49</v>
      </c>
      <c r="J69" s="278"/>
      <c r="K69" s="10">
        <f>A53</f>
        <v>1</v>
      </c>
      <c r="L69" s="279">
        <f>C53</f>
        <v>111</v>
      </c>
      <c r="M69" s="279"/>
      <c r="N69" s="279"/>
      <c r="O69" s="279"/>
      <c r="P69" s="279"/>
      <c r="Q69" s="279"/>
      <c r="R69" s="279"/>
      <c r="S69" s="279"/>
      <c r="T69" s="11">
        <f t="shared" si="2"/>
        <v>0</v>
      </c>
      <c r="U69" s="12" t="s">
        <v>8</v>
      </c>
      <c r="V69" s="13"/>
      <c r="W69" s="13"/>
      <c r="X69" s="13"/>
      <c r="Y69" s="13"/>
      <c r="Z69" s="13"/>
      <c r="AA69" s="11">
        <f t="shared" si="3"/>
        <v>0</v>
      </c>
      <c r="AB69" s="280">
        <f>C56</f>
        <v>444</v>
      </c>
      <c r="AC69" s="280"/>
      <c r="AD69" s="280"/>
      <c r="AE69" s="280"/>
      <c r="AF69" s="280"/>
      <c r="AG69" s="280"/>
      <c r="AH69" s="280"/>
      <c r="AI69" s="280"/>
      <c r="AJ69" s="14">
        <f>A56</f>
        <v>4</v>
      </c>
      <c r="AK69" s="15"/>
      <c r="AL69" s="16"/>
      <c r="AM69" s="15"/>
      <c r="AN69" s="16"/>
      <c r="AO69" s="15"/>
      <c r="AP69" s="16"/>
    </row>
    <row r="70" spans="1:42" ht="15">
      <c r="A70" s="6">
        <v>9</v>
      </c>
      <c r="B70" s="7"/>
      <c r="C70" s="273"/>
      <c r="D70" s="274"/>
      <c r="E70" s="275">
        <v>0.6875</v>
      </c>
      <c r="F70" s="276"/>
      <c r="G70" s="9" t="str">
        <f>I51</f>
        <v>U</v>
      </c>
      <c r="H70" s="9" t="str">
        <f>K52</f>
        <v>F</v>
      </c>
      <c r="I70" s="277" t="s">
        <v>49</v>
      </c>
      <c r="J70" s="278"/>
      <c r="K70" s="10">
        <f>A57</f>
        <v>5</v>
      </c>
      <c r="L70" s="279">
        <f>C57</f>
        <v>555</v>
      </c>
      <c r="M70" s="279"/>
      <c r="N70" s="279"/>
      <c r="O70" s="279"/>
      <c r="P70" s="279"/>
      <c r="Q70" s="279"/>
      <c r="R70" s="279"/>
      <c r="S70" s="279"/>
      <c r="T70" s="11">
        <f t="shared" si="2"/>
        <v>0</v>
      </c>
      <c r="U70" s="12" t="s">
        <v>8</v>
      </c>
      <c r="V70" s="13"/>
      <c r="W70" s="13"/>
      <c r="X70" s="13"/>
      <c r="Y70" s="13"/>
      <c r="Z70" s="13"/>
      <c r="AA70" s="11">
        <f t="shared" si="3"/>
        <v>0</v>
      </c>
      <c r="AB70" s="280">
        <f>C55</f>
        <v>333</v>
      </c>
      <c r="AC70" s="280"/>
      <c r="AD70" s="280"/>
      <c r="AE70" s="280"/>
      <c r="AF70" s="280"/>
      <c r="AG70" s="280"/>
      <c r="AH70" s="280"/>
      <c r="AI70" s="280"/>
      <c r="AJ70" s="14">
        <f>A55</f>
        <v>3</v>
      </c>
      <c r="AK70" s="36"/>
      <c r="AL70" s="37"/>
      <c r="AM70" s="36"/>
      <c r="AN70" s="37"/>
      <c r="AO70" s="36"/>
      <c r="AP70" s="37"/>
    </row>
    <row r="71" spans="1:42" ht="15">
      <c r="A71" s="6">
        <v>10</v>
      </c>
      <c r="B71" s="7"/>
      <c r="C71" s="273"/>
      <c r="D71" s="274"/>
      <c r="E71" s="275">
        <v>0.71875</v>
      </c>
      <c r="F71" s="276"/>
      <c r="G71" s="9" t="str">
        <f>I51</f>
        <v>U</v>
      </c>
      <c r="H71" s="9" t="str">
        <f>K52</f>
        <v>F</v>
      </c>
      <c r="I71" s="277" t="s">
        <v>49</v>
      </c>
      <c r="J71" s="278"/>
      <c r="K71" s="10">
        <f>A56</f>
        <v>4</v>
      </c>
      <c r="L71" s="279">
        <f>C56</f>
        <v>444</v>
      </c>
      <c r="M71" s="279"/>
      <c r="N71" s="279"/>
      <c r="O71" s="279"/>
      <c r="P71" s="279"/>
      <c r="Q71" s="279"/>
      <c r="R71" s="279"/>
      <c r="S71" s="279"/>
      <c r="T71" s="11">
        <f t="shared" si="2"/>
        <v>0</v>
      </c>
      <c r="U71" s="12" t="s">
        <v>8</v>
      </c>
      <c r="V71" s="13"/>
      <c r="W71" s="13"/>
      <c r="X71" s="13"/>
      <c r="Y71" s="13"/>
      <c r="Z71" s="13"/>
      <c r="AA71" s="11">
        <f t="shared" si="3"/>
        <v>0</v>
      </c>
      <c r="AB71" s="280">
        <f>C54</f>
        <v>222</v>
      </c>
      <c r="AC71" s="280"/>
      <c r="AD71" s="280"/>
      <c r="AE71" s="280"/>
      <c r="AF71" s="280"/>
      <c r="AG71" s="280"/>
      <c r="AH71" s="280"/>
      <c r="AI71" s="280"/>
      <c r="AJ71" s="14">
        <f>A54</f>
        <v>2</v>
      </c>
      <c r="AK71" s="36"/>
      <c r="AL71" s="37"/>
      <c r="AM71" s="36"/>
      <c r="AN71" s="37"/>
      <c r="AO71" s="36"/>
      <c r="AP71" s="37"/>
    </row>
    <row r="77" spans="1:42" ht="13.5" thickBot="1"/>
    <row r="78" spans="1:42" ht="12.75" customHeight="1">
      <c r="A78" s="363" t="s">
        <v>25</v>
      </c>
      <c r="B78" s="364"/>
      <c r="C78" s="364"/>
      <c r="D78" s="364"/>
      <c r="E78" s="364"/>
      <c r="F78" s="364"/>
      <c r="G78" s="364"/>
      <c r="H78" s="364"/>
      <c r="I78" s="367" t="s">
        <v>26</v>
      </c>
      <c r="J78" s="368"/>
      <c r="K78" s="371" t="s">
        <v>5</v>
      </c>
      <c r="L78" s="372"/>
      <c r="M78" s="373"/>
      <c r="N78" s="344" t="s">
        <v>27</v>
      </c>
      <c r="O78" s="345"/>
      <c r="P78" s="344" t="s">
        <v>28</v>
      </c>
      <c r="Q78" s="345"/>
      <c r="R78" s="344" t="s">
        <v>29</v>
      </c>
      <c r="S78" s="345"/>
      <c r="T78" s="348" t="s">
        <v>30</v>
      </c>
      <c r="U78" s="349"/>
      <c r="V78" s="17">
        <f>SUM(N80:O85)</f>
        <v>0</v>
      </c>
      <c r="W78" s="18">
        <v>30</v>
      </c>
      <c r="X78" s="18"/>
      <c r="Y78" s="18"/>
      <c r="Z78" s="18"/>
      <c r="AA78" s="352" t="s">
        <v>31</v>
      </c>
      <c r="AB78" s="353"/>
      <c r="AC78" s="353"/>
      <c r="AD78" s="353"/>
      <c r="AE78" s="353"/>
      <c r="AF78" s="353"/>
      <c r="AG78" s="354"/>
      <c r="AH78" s="352" t="s">
        <v>32</v>
      </c>
      <c r="AI78" s="353"/>
      <c r="AJ78" s="353"/>
      <c r="AK78" s="353"/>
      <c r="AL78" s="353"/>
      <c r="AM78" s="353"/>
      <c r="AN78" s="354"/>
      <c r="AO78" s="355" t="s">
        <v>33</v>
      </c>
      <c r="AP78" s="356"/>
    </row>
    <row r="79" spans="1:42" ht="13.5" customHeight="1" thickBot="1">
      <c r="A79" s="365"/>
      <c r="B79" s="366"/>
      <c r="C79" s="366"/>
      <c r="D79" s="366"/>
      <c r="E79" s="366"/>
      <c r="F79" s="366"/>
      <c r="G79" s="366"/>
      <c r="H79" s="366"/>
      <c r="I79" s="369"/>
      <c r="J79" s="370"/>
      <c r="K79" s="359" t="s">
        <v>12</v>
      </c>
      <c r="L79" s="360"/>
      <c r="M79" s="361"/>
      <c r="N79" s="346"/>
      <c r="O79" s="347"/>
      <c r="P79" s="346"/>
      <c r="Q79" s="347"/>
      <c r="R79" s="346"/>
      <c r="S79" s="347"/>
      <c r="T79" s="350"/>
      <c r="U79" s="351"/>
      <c r="V79" s="49" t="s">
        <v>34</v>
      </c>
      <c r="W79" s="50" t="s">
        <v>35</v>
      </c>
      <c r="X79" s="50" t="s">
        <v>36</v>
      </c>
      <c r="Y79" s="50" t="s">
        <v>37</v>
      </c>
      <c r="Z79" s="50" t="s">
        <v>38</v>
      </c>
      <c r="AA79" s="362" t="s">
        <v>39</v>
      </c>
      <c r="AB79" s="335"/>
      <c r="AC79" s="334" t="s">
        <v>40</v>
      </c>
      <c r="AD79" s="335"/>
      <c r="AE79" s="334" t="s">
        <v>41</v>
      </c>
      <c r="AF79" s="336"/>
      <c r="AG79" s="337"/>
      <c r="AH79" s="362" t="s">
        <v>39</v>
      </c>
      <c r="AI79" s="335"/>
      <c r="AJ79" s="334" t="s">
        <v>40</v>
      </c>
      <c r="AK79" s="335"/>
      <c r="AL79" s="334" t="s">
        <v>41</v>
      </c>
      <c r="AM79" s="336"/>
      <c r="AN79" s="337"/>
      <c r="AO79" s="357"/>
      <c r="AP79" s="358"/>
    </row>
    <row r="80" spans="1:42" ht="14.25">
      <c r="A80" s="21">
        <v>1</v>
      </c>
      <c r="B80" s="22">
        <v>1</v>
      </c>
      <c r="C80" s="338" t="s">
        <v>50</v>
      </c>
      <c r="D80" s="339"/>
      <c r="E80" s="339"/>
      <c r="F80" s="339"/>
      <c r="G80" s="339"/>
      <c r="H80" s="339"/>
      <c r="I80" s="339"/>
      <c r="J80" s="339"/>
      <c r="K80" s="339"/>
      <c r="L80" s="339"/>
      <c r="M80" s="340"/>
      <c r="N80" s="326">
        <f>SUM(IF(T90=2,1,0))+(IF(AA90=2,1,0))+(IF(T93=2,1,0))+(IF(AA93=2,1,0))+(IF(T96=2,1,0))+(IF(AA96=2,1,0))+(IF(T99=2,1,0))+(IF(AA99=2,1,0))+(IF(T102=2,1,0))+(IF(AA102=2,1,0))</f>
        <v>0</v>
      </c>
      <c r="O80" s="341"/>
      <c r="P80" s="326">
        <f>SUM(IF(T90&gt;AA90,1,0))+(IF(T93&gt;AA93,1,0))+(IF(T96&gt;AA96,1,0))+(IF(T99&gt;AA99,1,0))+(IF(T102&gt;AA102,1,0))</f>
        <v>0</v>
      </c>
      <c r="Q80" s="341"/>
      <c r="R80" s="326">
        <f>SUM(IF(AA90&gt;T90,1,0))+(IF(AA93&gt;T93,1,0))+(IF(AA96&gt;T96,1,0))+(IF(AA99&gt;T99,1,0))+(IF(AA102&gt;T102,1,0))</f>
        <v>0</v>
      </c>
      <c r="S80" s="341"/>
      <c r="T80" s="342">
        <f t="shared" ref="T80:T85" si="4">SUM(P80*2)+(R80)</f>
        <v>0</v>
      </c>
      <c r="U80" s="343"/>
      <c r="V80" s="51" t="e">
        <f t="shared" ref="V80:V85" si="5">(P80*10)+(T80*1000)+((AA80*100)-(AC80*100))+AL80</f>
        <v>#VALUE!</v>
      </c>
      <c r="W80" s="52" t="e">
        <f>LARGE(V80:V85,B80)</f>
        <v>#VALUE!</v>
      </c>
      <c r="X80" s="52" t="e">
        <f>MATCH(W80,V80:V85,0)</f>
        <v>#VALUE!</v>
      </c>
      <c r="Y80" s="52" t="s">
        <v>43</v>
      </c>
      <c r="Z80" s="52" t="e">
        <f>VLOOKUP(X80,B80:AN85,2)</f>
        <v>#VALUE!</v>
      </c>
      <c r="AA80" s="326">
        <f>SUM(T90+T93+T96+T99+T102)</f>
        <v>0</v>
      </c>
      <c r="AB80" s="327"/>
      <c r="AC80" s="328">
        <f>SUM(AA90+AA93+AA96+AA99+AA102)</f>
        <v>0</v>
      </c>
      <c r="AD80" s="327"/>
      <c r="AE80" s="329" t="str">
        <f t="shared" ref="AE80:AE85" si="6">IF(AC80=0,"INF", AA80/AC80)</f>
        <v>INF</v>
      </c>
      <c r="AF80" s="330"/>
      <c r="AG80" s="331"/>
      <c r="AH80" s="326">
        <f>SUM((AK90+AM90+AO90)+(AK93+AM93+AO93)+(AK96+AM96+AO96)+(AK99+AM99+AO99)+(AK102+AM102+AO102))</f>
        <v>0</v>
      </c>
      <c r="AI80" s="327"/>
      <c r="AJ80" s="328">
        <f>SUM((AL90+AN90+AP90)+(AL93+AN93+AP93)+(AL96+AN96+AP96)+(AL99+AN99+AP99)+(AL102+AN102+AP102))</f>
        <v>0</v>
      </c>
      <c r="AK80" s="327"/>
      <c r="AL80" s="329" t="str">
        <f t="shared" ref="AL80:AL85" si="7">IF(AJ80=0,"INF",AH80/AJ80)</f>
        <v>INF</v>
      </c>
      <c r="AM80" s="330"/>
      <c r="AN80" s="331"/>
      <c r="AO80" s="332" t="e">
        <f>IF(C80=Z80,"1o",IF(C80=Z81,"2o",IF(C80=Z82,"3o",IF(C80=Z83,"4o",IF(C80=Z84,"5o",IF(C80=Z85,"6o"))))))</f>
        <v>#VALUE!</v>
      </c>
      <c r="AP80" s="333"/>
    </row>
    <row r="81" spans="1:42" ht="14.25">
      <c r="A81" s="25">
        <v>2</v>
      </c>
      <c r="B81" s="40">
        <v>2</v>
      </c>
      <c r="C81" s="319" t="s">
        <v>51</v>
      </c>
      <c r="D81" s="320"/>
      <c r="E81" s="320"/>
      <c r="F81" s="320"/>
      <c r="G81" s="320"/>
      <c r="H81" s="320"/>
      <c r="I81" s="320"/>
      <c r="J81" s="320"/>
      <c r="K81" s="320"/>
      <c r="L81" s="320"/>
      <c r="M81" s="321"/>
      <c r="N81" s="322">
        <f>SUM(IF(T91=2,1,0))+(IF(AA91=2,1,0))+(IF(T95=2,1,0))+(IF(AA95=2,1,0))+(IF(AA98=2,1,0))+(IF(T98=2,1,0))+(IF(AA100=2,1,0))+(IF(T100=2,1,0))+(IF(AA102=2,1,0))+(IF(T102=2,1,0))</f>
        <v>0</v>
      </c>
      <c r="O81" s="323"/>
      <c r="P81" s="322">
        <f>SUM(IF(T91&gt;AA91,1,0))+(IF(T95&gt;AA95,1,0))+(IF(AA98&gt;T98,1,0))+(IF(AA100&gt;T100,1,0))+(IF(AA102&gt;T102,1,0))</f>
        <v>0</v>
      </c>
      <c r="Q81" s="323"/>
      <c r="R81" s="322">
        <f>SUM(IF(AA91&gt;T91,1,0))+(IF(AA95&gt;T95,1,0))+(IF(T98&gt;AA98,1,0))+(IF(T100&gt;AA100,1,0))+(IF(T102&gt;AA102,1,0))</f>
        <v>0</v>
      </c>
      <c r="S81" s="323"/>
      <c r="T81" s="324">
        <f t="shared" si="4"/>
        <v>0</v>
      </c>
      <c r="U81" s="325"/>
      <c r="V81" s="51" t="e">
        <f t="shared" si="5"/>
        <v>#VALUE!</v>
      </c>
      <c r="W81" s="52" t="e">
        <f>LARGE(V80:V85,B81)</f>
        <v>#VALUE!</v>
      </c>
      <c r="X81" s="52" t="e">
        <f>MATCH(W81,V80:V85,0)</f>
        <v>#VALUE!</v>
      </c>
      <c r="Y81" s="52" t="s">
        <v>45</v>
      </c>
      <c r="Z81" s="52" t="e">
        <f>VLOOKUP(X81,B80:AN85,2)</f>
        <v>#VALUE!</v>
      </c>
      <c r="AA81" s="322">
        <f>SUM(T91+T95+AA98+AA100+AA102)</f>
        <v>0</v>
      </c>
      <c r="AB81" s="313"/>
      <c r="AC81" s="312">
        <f>SUM(AA91+AA95+T98+T100+T102)</f>
        <v>0</v>
      </c>
      <c r="AD81" s="313"/>
      <c r="AE81" s="314" t="str">
        <f t="shared" si="6"/>
        <v>INF</v>
      </c>
      <c r="AF81" s="315"/>
      <c r="AG81" s="316"/>
      <c r="AH81" s="322">
        <f>SUM((AK91+AM91+AO91)+(AK95+AM95+AO95)+(AL98+AN98+AP98)+(AL100+AN100+AP100)+(AL102+AN102+AP102))</f>
        <v>0</v>
      </c>
      <c r="AI81" s="313"/>
      <c r="AJ81" s="312">
        <f>SUM((AL91+AN91+AP91)+(AL95+AN95+AP95)+(AK98+AM98+AO98)+(AK100+AM100+AO100)+(AK102+AM102+AO102))</f>
        <v>0</v>
      </c>
      <c r="AK81" s="313"/>
      <c r="AL81" s="314" t="str">
        <f t="shared" si="7"/>
        <v>INF</v>
      </c>
      <c r="AM81" s="315"/>
      <c r="AN81" s="316"/>
      <c r="AO81" s="317" t="e">
        <f>IF(C81=Z80,"1o",IF(C81=Z81,"2o",IF(C81=Z82,"3o",IF(C81=Z83,"4o",IF(C81=Z84,"5o",IF(C81=Z85,"6o"))))))</f>
        <v>#VALUE!</v>
      </c>
      <c r="AP81" s="318"/>
    </row>
    <row r="82" spans="1:42" ht="14.25">
      <c r="A82" s="42">
        <v>3</v>
      </c>
      <c r="B82" s="43">
        <v>3</v>
      </c>
      <c r="C82" s="306" t="s">
        <v>52</v>
      </c>
      <c r="D82" s="307"/>
      <c r="E82" s="307"/>
      <c r="F82" s="307"/>
      <c r="G82" s="307"/>
      <c r="H82" s="307"/>
      <c r="I82" s="307"/>
      <c r="J82" s="307"/>
      <c r="K82" s="307"/>
      <c r="L82" s="307"/>
      <c r="M82" s="308"/>
      <c r="N82" s="303">
        <f>SUM(IF(T92=2,1,0))+(IF(AA92=2,1,0))+(IF(AA95=2,1,0))+(IF(T95=2,1,0))+(IF(AA97=2,1,0))+(IF(T97=2,1,0))+(IF(AA99=2,1,0))+(IF(T99=2,1,0))+(IF(T103=2,1,0))+(IF(AA103=2,1,0))</f>
        <v>0</v>
      </c>
      <c r="O82" s="309"/>
      <c r="P82" s="303">
        <f>SUM(IF(T92&gt;AA92,1,0))+(IF(AA95&gt;T95,1,0))+(IF(AA97&gt;T97,1,0))+(IF(AA99&gt;T99,1,0))+(IF(T103&gt;AA103,1,0))</f>
        <v>0</v>
      </c>
      <c r="Q82" s="309"/>
      <c r="R82" s="303">
        <f>SUM(IF(AA92&gt;T92,1,0))+(IF(T95&gt;AA95,1,0))+(IF(T97&gt;AA97,1,0))+(IF(T99&gt;AA99,1,0))+(IF(AA103&gt;T103,1,0))</f>
        <v>0</v>
      </c>
      <c r="S82" s="309"/>
      <c r="T82" s="310">
        <f t="shared" si="4"/>
        <v>0</v>
      </c>
      <c r="U82" s="311"/>
      <c r="V82" s="51" t="e">
        <f t="shared" si="5"/>
        <v>#VALUE!</v>
      </c>
      <c r="W82" s="52" t="e">
        <f>LARGE(V80:V85,B82)</f>
        <v>#VALUE!</v>
      </c>
      <c r="X82" s="52" t="e">
        <f>MATCH(W82,V80:V85,0)</f>
        <v>#VALUE!</v>
      </c>
      <c r="Y82" s="52" t="s">
        <v>47</v>
      </c>
      <c r="Z82" s="52" t="e">
        <f>VLOOKUP(X82,B80:AN85,2)</f>
        <v>#VALUE!</v>
      </c>
      <c r="AA82" s="303">
        <f>SUM(T92+AA95+AA97+AA99+T103)</f>
        <v>0</v>
      </c>
      <c r="AB82" s="299"/>
      <c r="AC82" s="298">
        <f>SUM(AA92+T95+T97+T99+AA103)</f>
        <v>0</v>
      </c>
      <c r="AD82" s="299"/>
      <c r="AE82" s="300" t="str">
        <f t="shared" si="6"/>
        <v>INF</v>
      </c>
      <c r="AF82" s="301"/>
      <c r="AG82" s="302"/>
      <c r="AH82" s="303">
        <f>SUM((AK92+AM92+AO92)+(AL95+AN95+AP95)+(AL97+AN97+AP97)+(AL99+AN99+AP99)+(AK103+AM103+AO103))</f>
        <v>0</v>
      </c>
      <c r="AI82" s="299"/>
      <c r="AJ82" s="298">
        <f>SUM((AL92+AN92+AP92)+(AK95+AM95+AO95)+(AK97+AM97+AO97)+(AK99+AM99+AO99)+(AL103+AN103+AP103))</f>
        <v>0</v>
      </c>
      <c r="AK82" s="299"/>
      <c r="AL82" s="300" t="str">
        <f t="shared" si="7"/>
        <v>INF</v>
      </c>
      <c r="AM82" s="301"/>
      <c r="AN82" s="302"/>
      <c r="AO82" s="304" t="e">
        <f>IF(C82=Z80,"1o",IF(C82=Z81,"2o",IF(C82=Z82,"3o",IF(C82=Z83,"4o",IF(C82=Z84,"5o",IF(C82=Z85,"6o"))))))</f>
        <v>#VALUE!</v>
      </c>
      <c r="AP82" s="305"/>
    </row>
    <row r="83" spans="1:42" ht="14.25">
      <c r="A83" s="25">
        <v>4</v>
      </c>
      <c r="B83" s="43">
        <v>4</v>
      </c>
      <c r="C83" s="319" t="s">
        <v>53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1"/>
      <c r="N83" s="322">
        <f>SUM(IF(AA92=2,1,0))+(IF(T92=2,1,0))+(IF(AA94=2,1,0))+(IF(T94=2,1,0))+(IF(AA96=2,1,0))+(IF(T96=2,1,0))+(IF(T100=2,1,0))+(IF(AA100=2,1,0))+(IF(T104=2,1,0))+(IF(AA104=2,1,0))</f>
        <v>0</v>
      </c>
      <c r="O83" s="323"/>
      <c r="P83" s="322">
        <f>SUM(IF(AA92&gt;T92,1,0))+(IF(AA94&gt;T94,1,0))+(IF(AA96&gt;T96,1,0))+(IF(T100&gt;AA100,1,0))+(IF(T104&gt;AA104,1,0))</f>
        <v>0</v>
      </c>
      <c r="Q83" s="323"/>
      <c r="R83" s="322">
        <f>SUM(IF(T92&gt;AA92,1,0))+(IF(T94&gt;AA94,1,0))+(IF(T96&gt;AA96,1,0))+(IF(AA100&gt;T100,1,0))+(IF(AA104&gt;T104,1,0))</f>
        <v>0</v>
      </c>
      <c r="S83" s="323"/>
      <c r="T83" s="324">
        <f t="shared" si="4"/>
        <v>0</v>
      </c>
      <c r="U83" s="325"/>
      <c r="V83" s="51" t="e">
        <f t="shared" si="5"/>
        <v>#VALUE!</v>
      </c>
      <c r="W83" s="52" t="e">
        <f>LARGE(V80:V85,B83)</f>
        <v>#VALUE!</v>
      </c>
      <c r="X83" s="52" t="e">
        <f>MATCH(W83,V80:V85,0)</f>
        <v>#VALUE!</v>
      </c>
      <c r="Y83" s="52" t="s">
        <v>54</v>
      </c>
      <c r="Z83" s="52" t="e">
        <f>VLOOKUP(X83,B80:AN85,2)</f>
        <v>#VALUE!</v>
      </c>
      <c r="AA83" s="322">
        <f>SUM(AA92+AA94+AA96+T100+T104)</f>
        <v>0</v>
      </c>
      <c r="AB83" s="313"/>
      <c r="AC83" s="312">
        <f>SUM(T92+T94+T96+AA100+AA104)</f>
        <v>0</v>
      </c>
      <c r="AD83" s="313"/>
      <c r="AE83" s="314" t="str">
        <f t="shared" si="6"/>
        <v>INF</v>
      </c>
      <c r="AF83" s="315"/>
      <c r="AG83" s="316"/>
      <c r="AH83" s="322">
        <f>SUM((AL92+AN92+AP92)+(AL94+AN94+AP94)+(AL96+AN96+AP96)+(AK100+AM100+AO100)+(AK104+AM104+AO104))</f>
        <v>0</v>
      </c>
      <c r="AI83" s="313"/>
      <c r="AJ83" s="312">
        <f>SUM((AK92+AM92+AO92)+(AK94+AM94+AO94)+(AK96+AM96+AO96)+(AL100+AN100+AP100)+(AL104+AN104+AP104))</f>
        <v>0</v>
      </c>
      <c r="AK83" s="313"/>
      <c r="AL83" s="314" t="str">
        <f t="shared" si="7"/>
        <v>INF</v>
      </c>
      <c r="AM83" s="315"/>
      <c r="AN83" s="316"/>
      <c r="AO83" s="317" t="e">
        <f>IF(C83=Z80,"1o",IF(C83=Z81,"2o",IF(C83=Z82,"3o",IF(C83=Z83,"4o",IF(C83=Z84,"5o",IF(C83=Z85,"6o"))))))</f>
        <v>#VALUE!</v>
      </c>
      <c r="AP83" s="318"/>
    </row>
    <row r="84" spans="1:42" ht="14.25">
      <c r="A84" s="42">
        <v>5</v>
      </c>
      <c r="B84" s="43">
        <v>5</v>
      </c>
      <c r="C84" s="306" t="s">
        <v>59</v>
      </c>
      <c r="D84" s="307"/>
      <c r="E84" s="307"/>
      <c r="F84" s="307"/>
      <c r="G84" s="307"/>
      <c r="H84" s="307"/>
      <c r="I84" s="307"/>
      <c r="J84" s="307"/>
      <c r="K84" s="307"/>
      <c r="L84" s="307"/>
      <c r="M84" s="308"/>
      <c r="N84" s="303">
        <f>SUM(IF(AA91=2,1,0))+(IF(T91=2,1,0))+(IF(AA93=2,1,0))+(IF(T93=2,1,0))+(IF(T97=2,1,0))+(IF(AA97=2,1,0))+(IF(T101=2,1,0))+(IF(AA101=2,1,0))+(IF(AA104=2,1,0))+(IF(T104=2,1,0))</f>
        <v>0</v>
      </c>
      <c r="O84" s="309"/>
      <c r="P84" s="303">
        <f>SUM(IF(AA91&gt;T91,1,0))+(IF(AA93&gt;T93,1,0))+(IF(T97&gt;AA97,1,0))+(IF(T101&gt;AA101,1,0))+(IF(AA104&gt;T104,1,0))</f>
        <v>0</v>
      </c>
      <c r="Q84" s="309"/>
      <c r="R84" s="303">
        <f>SUM(IF(T91&gt;AA91,1,0))+(IF(T93&gt;AA93,1,0))+(IF(AA97&gt;T97,1,0))+(IF(AA101&gt;T101,1,0))+(IF(T104&gt;AA104,1,0))</f>
        <v>0</v>
      </c>
      <c r="S84" s="309"/>
      <c r="T84" s="310">
        <f t="shared" si="4"/>
        <v>0</v>
      </c>
      <c r="U84" s="311"/>
      <c r="V84" s="51" t="e">
        <f t="shared" si="5"/>
        <v>#VALUE!</v>
      </c>
      <c r="W84" s="53" t="e">
        <f>LARGE(V80:V85,B84)</f>
        <v>#VALUE!</v>
      </c>
      <c r="X84" s="53" t="e">
        <f>MATCH(W84,V80:V85,0)</f>
        <v>#VALUE!</v>
      </c>
      <c r="Y84" s="53" t="s">
        <v>57</v>
      </c>
      <c r="Z84" s="53" t="e">
        <f>VLOOKUP(X84,B80:AN85,2)</f>
        <v>#VALUE!</v>
      </c>
      <c r="AA84" s="303">
        <f>SUM(AA91+AA93+T97+T101+AA104)</f>
        <v>0</v>
      </c>
      <c r="AB84" s="299"/>
      <c r="AC84" s="298">
        <f>SUM(T91+T93+AA97+AA101+T104)</f>
        <v>0</v>
      </c>
      <c r="AD84" s="299"/>
      <c r="AE84" s="300" t="str">
        <f t="shared" si="6"/>
        <v>INF</v>
      </c>
      <c r="AF84" s="301"/>
      <c r="AG84" s="302"/>
      <c r="AH84" s="303">
        <f>SUM((AL91+AN91+AP91)+(AL93+AN93+AP93)+(AK97+AM97+AO97)+(AK101+AM101+AO101)+(AL104+AN104+AP104))</f>
        <v>0</v>
      </c>
      <c r="AI84" s="299"/>
      <c r="AJ84" s="298">
        <f>SUM((AK91+AM91+AO91)+(AK93+AM93+AO93)+(AL97+AN97+AP97)+(AL101+AN101+AP101)+(AK104+AM104+AO104))</f>
        <v>0</v>
      </c>
      <c r="AK84" s="299"/>
      <c r="AL84" s="300" t="str">
        <f t="shared" si="7"/>
        <v>INF</v>
      </c>
      <c r="AM84" s="301"/>
      <c r="AN84" s="302"/>
      <c r="AO84" s="304" t="e">
        <f>IF(C84=Z80,"1o",IF(C84=Z81,"2o",IF(C84=Z82,"3o",IF(C84=Z83,"4o",IF(C84=Z84,"5o",IF(C84=Z85,"6o"))))))</f>
        <v>#VALUE!</v>
      </c>
      <c r="AP84" s="305"/>
    </row>
    <row r="85" spans="1:42" ht="15" thickBot="1">
      <c r="A85" s="45">
        <v>6</v>
      </c>
      <c r="B85" s="48">
        <v>6</v>
      </c>
      <c r="C85" s="292" t="s">
        <v>60</v>
      </c>
      <c r="D85" s="293"/>
      <c r="E85" s="293"/>
      <c r="F85" s="293"/>
      <c r="G85" s="293"/>
      <c r="H85" s="293"/>
      <c r="I85" s="293"/>
      <c r="J85" s="293"/>
      <c r="K85" s="293"/>
      <c r="L85" s="293"/>
      <c r="M85" s="294"/>
      <c r="N85" s="289">
        <f>SUM(IF(AA90=2,1,0))+(IF(T90=2,1,0))+(IF(T94=2,1,0))+(IF(AA94=2,1,0))+(IF(T98=2,1,0))+(IF(AA98=2,1,0))+(IF(AA101=2,1,0))+(IF(T101=2,1,0))+(IF(AA103=2,1,0))+(IF(T103=2,1,0))</f>
        <v>0</v>
      </c>
      <c r="O85" s="295"/>
      <c r="P85" s="289">
        <f>SUM(IF(AA90&gt;T90,1,0))+(IF(T94&gt;AA94,1,0))+(IF(T98&gt;AA98,1,0))+(IF(AA101&gt;T101,1,0))+(IF(AA103&gt;T103,1,0))</f>
        <v>0</v>
      </c>
      <c r="Q85" s="295"/>
      <c r="R85" s="289">
        <f>SUM(IF(T90&gt;AA90,1,0))+(IF(AA94&gt;T94,1,0))+(IF(AA98&gt;T98,1,0))+(IF(T101&gt;AA101,1,0))+(IF(T103&gt;AA103,1,0))</f>
        <v>0</v>
      </c>
      <c r="S85" s="295"/>
      <c r="T85" s="296">
        <f t="shared" si="4"/>
        <v>0</v>
      </c>
      <c r="U85" s="297"/>
      <c r="V85" s="51" t="e">
        <f t="shared" si="5"/>
        <v>#VALUE!</v>
      </c>
      <c r="W85" s="54" t="e">
        <f>LARGE(V80:V85,B85)</f>
        <v>#VALUE!</v>
      </c>
      <c r="X85" s="54" t="e">
        <f>MATCH(W85,V80:V85,0)</f>
        <v>#VALUE!</v>
      </c>
      <c r="Y85" s="54" t="s">
        <v>61</v>
      </c>
      <c r="Z85" s="54" t="e">
        <f>VLOOKUP(X85,B80:AN85,2)</f>
        <v>#VALUE!</v>
      </c>
      <c r="AA85" s="289">
        <f>SUM(AA90+T94+T98+AA101+AA103)</f>
        <v>0</v>
      </c>
      <c r="AB85" s="285"/>
      <c r="AC85" s="284">
        <f>SUM(T90+AA94+AA98+T101+T103)</f>
        <v>0</v>
      </c>
      <c r="AD85" s="285"/>
      <c r="AE85" s="286" t="str">
        <f t="shared" si="6"/>
        <v>INF</v>
      </c>
      <c r="AF85" s="287"/>
      <c r="AG85" s="288"/>
      <c r="AH85" s="289">
        <f>SUM((AL90+AN90+AP90)+(AK94+AM94+AO94)+(AK98+AM98+AO98)+(AL101+AN101+AP101)+(AL103+AN103+AP103))</f>
        <v>0</v>
      </c>
      <c r="AI85" s="285"/>
      <c r="AJ85" s="284">
        <f>SUM((AK90+AM90+AO90)+(AL94+AN94+AP94)+(AL98+AN98+AP98)+(AK101+AM101+AO101)+(AK103+AM103+AO103))</f>
        <v>0</v>
      </c>
      <c r="AK85" s="285"/>
      <c r="AL85" s="286" t="str">
        <f t="shared" si="7"/>
        <v>INF</v>
      </c>
      <c r="AM85" s="287"/>
      <c r="AN85" s="288"/>
      <c r="AO85" s="290" t="e">
        <f>IF(C85=Z80,"1o",IF(C85=Z81,"2o",IF(C85=Z82,"3o",IF(C85=Z83,"4o",IF(C85=Z84,"5o",IF(C85=Z85,"6o"))))))</f>
        <v>#VALUE!</v>
      </c>
      <c r="AP85" s="291"/>
    </row>
    <row r="87" spans="1:42">
      <c r="A87" s="33"/>
      <c r="B87" s="33"/>
      <c r="C87" s="34"/>
      <c r="D87" s="34"/>
      <c r="E87" s="35"/>
      <c r="F87" s="35"/>
      <c r="G87" s="35"/>
      <c r="H87" s="35"/>
      <c r="I87" s="35"/>
      <c r="J87" s="35"/>
      <c r="K87" s="35"/>
      <c r="L87" s="35"/>
      <c r="M87" s="35"/>
    </row>
    <row r="88" spans="1:42">
      <c r="A88" s="2" t="s">
        <v>55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42">
      <c r="A89" s="4" t="s">
        <v>1</v>
      </c>
      <c r="B89" s="4"/>
      <c r="C89" s="281" t="s">
        <v>2</v>
      </c>
      <c r="D89" s="281"/>
      <c r="E89" s="282" t="s">
        <v>3</v>
      </c>
      <c r="F89" s="282"/>
      <c r="G89" s="4" t="s">
        <v>4</v>
      </c>
      <c r="H89" s="4" t="s">
        <v>5</v>
      </c>
      <c r="I89" s="283" t="s">
        <v>6</v>
      </c>
      <c r="J89" s="283"/>
      <c r="L89" s="282" t="s">
        <v>7</v>
      </c>
      <c r="M89" s="282"/>
      <c r="N89" s="282"/>
      <c r="O89" s="282"/>
      <c r="P89" s="282"/>
      <c r="Q89" s="282"/>
      <c r="R89" s="282"/>
      <c r="S89" s="282"/>
      <c r="T89" s="4"/>
      <c r="U89" s="4" t="s">
        <v>8</v>
      </c>
      <c r="V89" s="4"/>
      <c r="W89" s="4"/>
      <c r="X89" s="4"/>
      <c r="Y89" s="4"/>
      <c r="Z89" s="4"/>
      <c r="AA89" s="5"/>
      <c r="AB89" s="281" t="s">
        <v>7</v>
      </c>
      <c r="AC89" s="281"/>
      <c r="AD89" s="281"/>
      <c r="AE89" s="281"/>
      <c r="AF89" s="281"/>
      <c r="AG89" s="281"/>
      <c r="AH89" s="281"/>
      <c r="AI89" s="281"/>
      <c r="AK89" s="281" t="s">
        <v>9</v>
      </c>
      <c r="AL89" s="281"/>
      <c r="AM89" s="281" t="s">
        <v>10</v>
      </c>
      <c r="AN89" s="281"/>
      <c r="AO89" s="281" t="s">
        <v>11</v>
      </c>
      <c r="AP89" s="281"/>
    </row>
    <row r="90" spans="1:42" ht="15">
      <c r="A90" s="55">
        <v>1</v>
      </c>
      <c r="B90" s="56"/>
      <c r="C90" s="273"/>
      <c r="D90" s="274"/>
      <c r="E90" s="275">
        <v>0.375</v>
      </c>
      <c r="F90" s="276"/>
      <c r="G90" s="9" t="str">
        <f>I78</f>
        <v>U</v>
      </c>
      <c r="H90" s="9" t="str">
        <f>K79</f>
        <v>M</v>
      </c>
      <c r="I90" s="277" t="s">
        <v>49</v>
      </c>
      <c r="J90" s="278"/>
      <c r="K90" s="10">
        <f>A80</f>
        <v>1</v>
      </c>
      <c r="L90" s="279" t="str">
        <f>C80</f>
        <v>a</v>
      </c>
      <c r="M90" s="279"/>
      <c r="N90" s="279"/>
      <c r="O90" s="279"/>
      <c r="P90" s="279"/>
      <c r="Q90" s="279"/>
      <c r="R90" s="279"/>
      <c r="S90" s="279"/>
      <c r="T90" s="11">
        <f t="shared" ref="T90:T104" si="8">(IF(AK90&gt;AL90,1,0))+(IF(AM90&gt;AN90,1,0))+(IF(AO90&gt;AP90,1,0))</f>
        <v>0</v>
      </c>
      <c r="U90" s="12" t="s">
        <v>8</v>
      </c>
      <c r="V90" s="12"/>
      <c r="W90" s="12"/>
      <c r="X90" s="12"/>
      <c r="Y90" s="12"/>
      <c r="Z90" s="12"/>
      <c r="AA90" s="11">
        <f t="shared" ref="AA90:AA104" si="9">(IF(AL90&gt;AK90,1,0))+(IF(AN90&gt;AM90,1,0))+(IF(AP90&gt;AO90,1,0))</f>
        <v>0</v>
      </c>
      <c r="AB90" s="280" t="str">
        <f>C85</f>
        <v>f</v>
      </c>
      <c r="AC90" s="280"/>
      <c r="AD90" s="280"/>
      <c r="AE90" s="280"/>
      <c r="AF90" s="280"/>
      <c r="AG90" s="280"/>
      <c r="AH90" s="280"/>
      <c r="AI90" s="280"/>
      <c r="AJ90" s="14">
        <f>A85</f>
        <v>6</v>
      </c>
      <c r="AK90" s="15"/>
      <c r="AL90" s="16"/>
      <c r="AM90" s="15"/>
      <c r="AN90" s="16"/>
      <c r="AO90" s="15"/>
      <c r="AP90" s="16"/>
    </row>
    <row r="91" spans="1:42" ht="15">
      <c r="A91" s="6">
        <v>2</v>
      </c>
      <c r="B91" s="7"/>
      <c r="C91" s="273"/>
      <c r="D91" s="274"/>
      <c r="E91" s="275">
        <v>0.41666666666666702</v>
      </c>
      <c r="F91" s="276"/>
      <c r="G91" s="9" t="str">
        <f>I78</f>
        <v>U</v>
      </c>
      <c r="H91" s="9" t="str">
        <f>K79</f>
        <v>M</v>
      </c>
      <c r="I91" s="277" t="s">
        <v>49</v>
      </c>
      <c r="J91" s="278"/>
      <c r="K91" s="10">
        <f>A81</f>
        <v>2</v>
      </c>
      <c r="L91" s="279" t="str">
        <f>C81</f>
        <v>b</v>
      </c>
      <c r="M91" s="279"/>
      <c r="N91" s="279"/>
      <c r="O91" s="279"/>
      <c r="P91" s="279"/>
      <c r="Q91" s="279"/>
      <c r="R91" s="279"/>
      <c r="S91" s="279"/>
      <c r="T91" s="11">
        <f t="shared" si="8"/>
        <v>0</v>
      </c>
      <c r="U91" s="12" t="s">
        <v>8</v>
      </c>
      <c r="V91" s="12"/>
      <c r="W91" s="12"/>
      <c r="X91" s="12"/>
      <c r="Y91" s="12"/>
      <c r="Z91" s="12"/>
      <c r="AA91" s="11">
        <f t="shared" si="9"/>
        <v>0</v>
      </c>
      <c r="AB91" s="280" t="str">
        <f>C84</f>
        <v>e</v>
      </c>
      <c r="AC91" s="280"/>
      <c r="AD91" s="280"/>
      <c r="AE91" s="280"/>
      <c r="AF91" s="280"/>
      <c r="AG91" s="280"/>
      <c r="AH91" s="280"/>
      <c r="AI91" s="280"/>
      <c r="AJ91" s="14">
        <f>A84</f>
        <v>5</v>
      </c>
      <c r="AK91" s="36"/>
      <c r="AL91" s="37"/>
      <c r="AM91" s="36"/>
      <c r="AN91" s="37"/>
      <c r="AO91" s="36"/>
      <c r="AP91" s="37"/>
    </row>
    <row r="92" spans="1:42" ht="15">
      <c r="A92" s="6">
        <v>3</v>
      </c>
      <c r="B92" s="7"/>
      <c r="C92" s="273"/>
      <c r="D92" s="274"/>
      <c r="E92" s="275">
        <v>0.45833333333333298</v>
      </c>
      <c r="F92" s="276"/>
      <c r="G92" s="9" t="str">
        <f>I78</f>
        <v>U</v>
      </c>
      <c r="H92" s="9" t="str">
        <f>K79</f>
        <v>M</v>
      </c>
      <c r="I92" s="277" t="s">
        <v>49</v>
      </c>
      <c r="J92" s="278"/>
      <c r="K92" s="10">
        <f>A82</f>
        <v>3</v>
      </c>
      <c r="L92" s="279" t="str">
        <f>C82</f>
        <v>c</v>
      </c>
      <c r="M92" s="279"/>
      <c r="N92" s="279"/>
      <c r="O92" s="279"/>
      <c r="P92" s="279"/>
      <c r="Q92" s="279"/>
      <c r="R92" s="279"/>
      <c r="S92" s="279"/>
      <c r="T92" s="11">
        <f t="shared" si="8"/>
        <v>0</v>
      </c>
      <c r="U92" s="12" t="s">
        <v>8</v>
      </c>
      <c r="V92" s="12"/>
      <c r="W92" s="12"/>
      <c r="X92" s="12"/>
      <c r="Y92" s="12"/>
      <c r="Z92" s="12"/>
      <c r="AA92" s="11">
        <f t="shared" si="9"/>
        <v>0</v>
      </c>
      <c r="AB92" s="280" t="str">
        <f>C83</f>
        <v>d</v>
      </c>
      <c r="AC92" s="280"/>
      <c r="AD92" s="280"/>
      <c r="AE92" s="280"/>
      <c r="AF92" s="280"/>
      <c r="AG92" s="280"/>
      <c r="AH92" s="280"/>
      <c r="AI92" s="280"/>
      <c r="AJ92" s="14">
        <f>A83</f>
        <v>4</v>
      </c>
      <c r="AK92" s="36"/>
      <c r="AL92" s="37"/>
      <c r="AM92" s="36"/>
      <c r="AN92" s="37"/>
      <c r="AO92" s="36"/>
      <c r="AP92" s="37"/>
    </row>
    <row r="93" spans="1:42" ht="15">
      <c r="A93" s="6">
        <v>4</v>
      </c>
      <c r="B93" s="7"/>
      <c r="C93" s="273"/>
      <c r="D93" s="274"/>
      <c r="E93" s="275">
        <v>0.375</v>
      </c>
      <c r="F93" s="276"/>
      <c r="G93" s="9" t="str">
        <f>I78</f>
        <v>U</v>
      </c>
      <c r="H93" s="9" t="str">
        <f>K79</f>
        <v>M</v>
      </c>
      <c r="I93" s="277" t="s">
        <v>49</v>
      </c>
      <c r="J93" s="278"/>
      <c r="K93" s="10">
        <f>A80</f>
        <v>1</v>
      </c>
      <c r="L93" s="279" t="str">
        <f>C80</f>
        <v>a</v>
      </c>
      <c r="M93" s="279"/>
      <c r="N93" s="279"/>
      <c r="O93" s="279"/>
      <c r="P93" s="279"/>
      <c r="Q93" s="279"/>
      <c r="R93" s="279"/>
      <c r="S93" s="279"/>
      <c r="T93" s="11">
        <f t="shared" si="8"/>
        <v>0</v>
      </c>
      <c r="U93" s="12" t="s">
        <v>8</v>
      </c>
      <c r="V93" s="12"/>
      <c r="W93" s="12"/>
      <c r="X93" s="12"/>
      <c r="Y93" s="12"/>
      <c r="Z93" s="12"/>
      <c r="AA93" s="11">
        <f t="shared" si="9"/>
        <v>0</v>
      </c>
      <c r="AB93" s="280" t="str">
        <f>C84</f>
        <v>e</v>
      </c>
      <c r="AC93" s="280"/>
      <c r="AD93" s="280"/>
      <c r="AE93" s="280"/>
      <c r="AF93" s="280"/>
      <c r="AG93" s="280"/>
      <c r="AH93" s="280"/>
      <c r="AI93" s="280"/>
      <c r="AJ93" s="14">
        <f>A84</f>
        <v>5</v>
      </c>
      <c r="AK93" s="15"/>
      <c r="AL93" s="16"/>
      <c r="AM93" s="15"/>
      <c r="AN93" s="16"/>
      <c r="AO93" s="15"/>
      <c r="AP93" s="16"/>
    </row>
    <row r="94" spans="1:42" ht="15">
      <c r="A94" s="6">
        <v>5</v>
      </c>
      <c r="B94" s="7"/>
      <c r="C94" s="273"/>
      <c r="D94" s="274"/>
      <c r="E94" s="275">
        <v>0.41666666666666702</v>
      </c>
      <c r="F94" s="276"/>
      <c r="G94" s="9" t="str">
        <f>I78</f>
        <v>U</v>
      </c>
      <c r="H94" s="9" t="str">
        <f>K79</f>
        <v>M</v>
      </c>
      <c r="I94" s="277" t="s">
        <v>49</v>
      </c>
      <c r="J94" s="278"/>
      <c r="K94" s="10">
        <f>A85</f>
        <v>6</v>
      </c>
      <c r="L94" s="279" t="str">
        <f>C85</f>
        <v>f</v>
      </c>
      <c r="M94" s="279"/>
      <c r="N94" s="279"/>
      <c r="O94" s="279"/>
      <c r="P94" s="279"/>
      <c r="Q94" s="279"/>
      <c r="R94" s="279"/>
      <c r="S94" s="279"/>
      <c r="T94" s="11">
        <f t="shared" si="8"/>
        <v>0</v>
      </c>
      <c r="U94" s="12" t="s">
        <v>8</v>
      </c>
      <c r="V94" s="12"/>
      <c r="W94" s="12"/>
      <c r="X94" s="12"/>
      <c r="Y94" s="12"/>
      <c r="Z94" s="12"/>
      <c r="AA94" s="11">
        <f t="shared" si="9"/>
        <v>0</v>
      </c>
      <c r="AB94" s="280" t="str">
        <f>C83</f>
        <v>d</v>
      </c>
      <c r="AC94" s="280"/>
      <c r="AD94" s="280"/>
      <c r="AE94" s="280"/>
      <c r="AF94" s="280"/>
      <c r="AG94" s="280"/>
      <c r="AH94" s="280"/>
      <c r="AI94" s="280"/>
      <c r="AJ94" s="14">
        <f>A83</f>
        <v>4</v>
      </c>
      <c r="AK94" s="36"/>
      <c r="AL94" s="37"/>
      <c r="AM94" s="36"/>
      <c r="AN94" s="37"/>
      <c r="AO94" s="36"/>
      <c r="AP94" s="37"/>
    </row>
    <row r="95" spans="1:42" ht="15">
      <c r="A95" s="6">
        <v>6</v>
      </c>
      <c r="B95" s="7"/>
      <c r="C95" s="273"/>
      <c r="D95" s="274"/>
      <c r="E95" s="275">
        <v>0.45833333333333298</v>
      </c>
      <c r="F95" s="276"/>
      <c r="G95" s="9" t="str">
        <f>I78</f>
        <v>U</v>
      </c>
      <c r="H95" s="9" t="str">
        <f>K79</f>
        <v>M</v>
      </c>
      <c r="I95" s="277" t="s">
        <v>49</v>
      </c>
      <c r="J95" s="278"/>
      <c r="K95" s="10">
        <f>A81</f>
        <v>2</v>
      </c>
      <c r="L95" s="279" t="str">
        <f>C81</f>
        <v>b</v>
      </c>
      <c r="M95" s="279"/>
      <c r="N95" s="279"/>
      <c r="O95" s="279"/>
      <c r="P95" s="279"/>
      <c r="Q95" s="279"/>
      <c r="R95" s="279"/>
      <c r="S95" s="279"/>
      <c r="T95" s="11">
        <f t="shared" si="8"/>
        <v>0</v>
      </c>
      <c r="U95" s="12" t="s">
        <v>8</v>
      </c>
      <c r="V95" s="12"/>
      <c r="W95" s="12"/>
      <c r="X95" s="12"/>
      <c r="Y95" s="12"/>
      <c r="Z95" s="12"/>
      <c r="AA95" s="11">
        <f t="shared" si="9"/>
        <v>0</v>
      </c>
      <c r="AB95" s="280" t="str">
        <f>C82</f>
        <v>c</v>
      </c>
      <c r="AC95" s="280"/>
      <c r="AD95" s="280"/>
      <c r="AE95" s="280"/>
      <c r="AF95" s="280"/>
      <c r="AG95" s="280"/>
      <c r="AH95" s="280"/>
      <c r="AI95" s="280"/>
      <c r="AJ95" s="14">
        <f>A82</f>
        <v>3</v>
      </c>
      <c r="AK95" s="36"/>
      <c r="AL95" s="37"/>
      <c r="AM95" s="36"/>
      <c r="AN95" s="37"/>
      <c r="AO95" s="36"/>
      <c r="AP95" s="37"/>
    </row>
    <row r="96" spans="1:42" ht="15">
      <c r="A96" s="6">
        <v>7</v>
      </c>
      <c r="B96" s="7"/>
      <c r="C96" s="273"/>
      <c r="D96" s="274"/>
      <c r="E96" s="275">
        <v>0.375</v>
      </c>
      <c r="F96" s="276"/>
      <c r="G96" s="9" t="str">
        <f>I78</f>
        <v>U</v>
      </c>
      <c r="H96" s="9" t="str">
        <f>K79</f>
        <v>M</v>
      </c>
      <c r="I96" s="277" t="s">
        <v>49</v>
      </c>
      <c r="J96" s="278"/>
      <c r="K96" s="10">
        <f>A80</f>
        <v>1</v>
      </c>
      <c r="L96" s="279" t="str">
        <f>C80</f>
        <v>a</v>
      </c>
      <c r="M96" s="279"/>
      <c r="N96" s="279"/>
      <c r="O96" s="279"/>
      <c r="P96" s="279"/>
      <c r="Q96" s="279"/>
      <c r="R96" s="279"/>
      <c r="S96" s="279"/>
      <c r="T96" s="11">
        <f t="shared" si="8"/>
        <v>0</v>
      </c>
      <c r="U96" s="12" t="s">
        <v>8</v>
      </c>
      <c r="V96" s="12"/>
      <c r="W96" s="12"/>
      <c r="X96" s="12"/>
      <c r="Y96" s="12"/>
      <c r="Z96" s="12"/>
      <c r="AA96" s="11">
        <f t="shared" si="9"/>
        <v>0</v>
      </c>
      <c r="AB96" s="280" t="str">
        <f>C83</f>
        <v>d</v>
      </c>
      <c r="AC96" s="280"/>
      <c r="AD96" s="280"/>
      <c r="AE96" s="280"/>
      <c r="AF96" s="280"/>
      <c r="AG96" s="280"/>
      <c r="AH96" s="280"/>
      <c r="AI96" s="280"/>
      <c r="AJ96" s="14">
        <f>A83</f>
        <v>4</v>
      </c>
      <c r="AK96" s="15"/>
      <c r="AL96" s="16"/>
      <c r="AM96" s="15"/>
      <c r="AN96" s="16"/>
      <c r="AO96" s="15"/>
      <c r="AP96" s="16"/>
    </row>
    <row r="97" spans="1:42" ht="15">
      <c r="A97" s="6">
        <v>8</v>
      </c>
      <c r="B97" s="7"/>
      <c r="C97" s="273"/>
      <c r="D97" s="274"/>
      <c r="E97" s="275">
        <v>0.41666666666666702</v>
      </c>
      <c r="F97" s="276"/>
      <c r="G97" s="9" t="str">
        <f>I78</f>
        <v>U</v>
      </c>
      <c r="H97" s="9" t="str">
        <f>K79</f>
        <v>M</v>
      </c>
      <c r="I97" s="277" t="s">
        <v>49</v>
      </c>
      <c r="J97" s="278"/>
      <c r="K97" s="10">
        <f>A84</f>
        <v>5</v>
      </c>
      <c r="L97" s="279" t="str">
        <f>C84</f>
        <v>e</v>
      </c>
      <c r="M97" s="279"/>
      <c r="N97" s="279"/>
      <c r="O97" s="279"/>
      <c r="P97" s="279"/>
      <c r="Q97" s="279"/>
      <c r="R97" s="279"/>
      <c r="S97" s="279"/>
      <c r="T97" s="11">
        <f t="shared" si="8"/>
        <v>0</v>
      </c>
      <c r="U97" s="12" t="s">
        <v>8</v>
      </c>
      <c r="V97" s="12"/>
      <c r="W97" s="12"/>
      <c r="X97" s="12"/>
      <c r="Y97" s="12"/>
      <c r="Z97" s="12"/>
      <c r="AA97" s="11">
        <f t="shared" si="9"/>
        <v>0</v>
      </c>
      <c r="AB97" s="280" t="str">
        <f>C82</f>
        <v>c</v>
      </c>
      <c r="AC97" s="280"/>
      <c r="AD97" s="280"/>
      <c r="AE97" s="280"/>
      <c r="AF97" s="280"/>
      <c r="AG97" s="280"/>
      <c r="AH97" s="280"/>
      <c r="AI97" s="280"/>
      <c r="AJ97" s="14">
        <f>A82</f>
        <v>3</v>
      </c>
      <c r="AK97" s="36"/>
      <c r="AL97" s="37"/>
      <c r="AM97" s="36"/>
      <c r="AN97" s="37"/>
      <c r="AO97" s="36"/>
      <c r="AP97" s="37"/>
    </row>
    <row r="98" spans="1:42" ht="15">
      <c r="A98" s="6">
        <v>9</v>
      </c>
      <c r="B98" s="7"/>
      <c r="C98" s="273"/>
      <c r="D98" s="274"/>
      <c r="E98" s="275">
        <v>0.45833333333333298</v>
      </c>
      <c r="F98" s="276"/>
      <c r="G98" s="9" t="str">
        <f>I78</f>
        <v>U</v>
      </c>
      <c r="H98" s="9" t="str">
        <f>K79</f>
        <v>M</v>
      </c>
      <c r="I98" s="277" t="s">
        <v>49</v>
      </c>
      <c r="J98" s="278"/>
      <c r="K98" s="10">
        <f>A85</f>
        <v>6</v>
      </c>
      <c r="L98" s="279" t="str">
        <f>C85</f>
        <v>f</v>
      </c>
      <c r="M98" s="279"/>
      <c r="N98" s="279"/>
      <c r="O98" s="279"/>
      <c r="P98" s="279"/>
      <c r="Q98" s="279"/>
      <c r="R98" s="279"/>
      <c r="S98" s="279"/>
      <c r="T98" s="11">
        <f t="shared" si="8"/>
        <v>0</v>
      </c>
      <c r="U98" s="12" t="s">
        <v>8</v>
      </c>
      <c r="V98" s="12"/>
      <c r="W98" s="12"/>
      <c r="X98" s="12"/>
      <c r="Y98" s="12"/>
      <c r="Z98" s="12"/>
      <c r="AA98" s="11">
        <f t="shared" si="9"/>
        <v>0</v>
      </c>
      <c r="AB98" s="280" t="str">
        <f>C81</f>
        <v>b</v>
      </c>
      <c r="AC98" s="280"/>
      <c r="AD98" s="280"/>
      <c r="AE98" s="280"/>
      <c r="AF98" s="280"/>
      <c r="AG98" s="280"/>
      <c r="AH98" s="280"/>
      <c r="AI98" s="280"/>
      <c r="AJ98" s="14">
        <f>A81</f>
        <v>2</v>
      </c>
      <c r="AK98" s="36"/>
      <c r="AL98" s="37"/>
      <c r="AM98" s="36"/>
      <c r="AN98" s="37"/>
      <c r="AO98" s="36"/>
      <c r="AP98" s="37"/>
    </row>
    <row r="99" spans="1:42" ht="15">
      <c r="A99" s="6">
        <v>10</v>
      </c>
      <c r="B99" s="7"/>
      <c r="C99" s="273"/>
      <c r="D99" s="274"/>
      <c r="E99" s="275">
        <v>0.375</v>
      </c>
      <c r="F99" s="276"/>
      <c r="G99" s="9" t="str">
        <f>I78</f>
        <v>U</v>
      </c>
      <c r="H99" s="9" t="str">
        <f>K79</f>
        <v>M</v>
      </c>
      <c r="I99" s="277" t="s">
        <v>49</v>
      </c>
      <c r="J99" s="278"/>
      <c r="K99" s="10">
        <f>A80</f>
        <v>1</v>
      </c>
      <c r="L99" s="279" t="str">
        <f>C80</f>
        <v>a</v>
      </c>
      <c r="M99" s="279"/>
      <c r="N99" s="279"/>
      <c r="O99" s="279"/>
      <c r="P99" s="279"/>
      <c r="Q99" s="279"/>
      <c r="R99" s="279"/>
      <c r="S99" s="279"/>
      <c r="T99" s="11">
        <f t="shared" si="8"/>
        <v>0</v>
      </c>
      <c r="U99" s="12" t="s">
        <v>8</v>
      </c>
      <c r="V99" s="12"/>
      <c r="W99" s="12"/>
      <c r="X99" s="12"/>
      <c r="Y99" s="12"/>
      <c r="Z99" s="12"/>
      <c r="AA99" s="11">
        <f t="shared" si="9"/>
        <v>0</v>
      </c>
      <c r="AB99" s="280" t="str">
        <f>C82</f>
        <v>c</v>
      </c>
      <c r="AC99" s="280"/>
      <c r="AD99" s="280"/>
      <c r="AE99" s="280"/>
      <c r="AF99" s="280"/>
      <c r="AG99" s="280"/>
      <c r="AH99" s="280"/>
      <c r="AI99" s="280"/>
      <c r="AJ99" s="14">
        <f>A82</f>
        <v>3</v>
      </c>
      <c r="AK99" s="15"/>
      <c r="AL99" s="16"/>
      <c r="AM99" s="15"/>
      <c r="AN99" s="16"/>
      <c r="AO99" s="15"/>
      <c r="AP99" s="16"/>
    </row>
    <row r="100" spans="1:42" ht="15">
      <c r="A100" s="6">
        <v>11</v>
      </c>
      <c r="B100" s="7"/>
      <c r="C100" s="273"/>
      <c r="D100" s="274"/>
      <c r="E100" s="275">
        <v>0.41666666666666702</v>
      </c>
      <c r="F100" s="276"/>
      <c r="G100" s="9" t="str">
        <f>I78</f>
        <v>U</v>
      </c>
      <c r="H100" s="9" t="str">
        <f>K79</f>
        <v>M</v>
      </c>
      <c r="I100" s="277" t="s">
        <v>49</v>
      </c>
      <c r="J100" s="278"/>
      <c r="K100" s="10">
        <f>A83</f>
        <v>4</v>
      </c>
      <c r="L100" s="279" t="str">
        <f>C83</f>
        <v>d</v>
      </c>
      <c r="M100" s="279"/>
      <c r="N100" s="279"/>
      <c r="O100" s="279"/>
      <c r="P100" s="279"/>
      <c r="Q100" s="279"/>
      <c r="R100" s="279"/>
      <c r="S100" s="279"/>
      <c r="T100" s="11">
        <f t="shared" si="8"/>
        <v>0</v>
      </c>
      <c r="U100" s="12" t="s">
        <v>8</v>
      </c>
      <c r="V100" s="12"/>
      <c r="W100" s="12"/>
      <c r="X100" s="12"/>
      <c r="Y100" s="12"/>
      <c r="Z100" s="12"/>
      <c r="AA100" s="11">
        <f t="shared" si="9"/>
        <v>0</v>
      </c>
      <c r="AB100" s="280" t="str">
        <f>C81</f>
        <v>b</v>
      </c>
      <c r="AC100" s="280"/>
      <c r="AD100" s="280"/>
      <c r="AE100" s="280"/>
      <c r="AF100" s="280"/>
      <c r="AG100" s="280"/>
      <c r="AH100" s="280"/>
      <c r="AI100" s="280"/>
      <c r="AJ100" s="14">
        <f>A81</f>
        <v>2</v>
      </c>
      <c r="AK100" s="36"/>
      <c r="AL100" s="37"/>
      <c r="AM100" s="36"/>
      <c r="AN100" s="37"/>
      <c r="AO100" s="36"/>
      <c r="AP100" s="37"/>
    </row>
    <row r="101" spans="1:42" ht="15">
      <c r="A101" s="6">
        <v>12</v>
      </c>
      <c r="B101" s="7"/>
      <c r="C101" s="273"/>
      <c r="D101" s="274"/>
      <c r="E101" s="275">
        <v>0.45833333333333298</v>
      </c>
      <c r="F101" s="276"/>
      <c r="G101" s="9" t="str">
        <f>I78</f>
        <v>U</v>
      </c>
      <c r="H101" s="9" t="str">
        <f>K79</f>
        <v>M</v>
      </c>
      <c r="I101" s="277" t="s">
        <v>49</v>
      </c>
      <c r="J101" s="278"/>
      <c r="K101" s="10">
        <f>A84</f>
        <v>5</v>
      </c>
      <c r="L101" s="279" t="str">
        <f>C84</f>
        <v>e</v>
      </c>
      <c r="M101" s="279"/>
      <c r="N101" s="279"/>
      <c r="O101" s="279"/>
      <c r="P101" s="279"/>
      <c r="Q101" s="279"/>
      <c r="R101" s="279"/>
      <c r="S101" s="279"/>
      <c r="T101" s="11">
        <f t="shared" si="8"/>
        <v>0</v>
      </c>
      <c r="U101" s="12" t="s">
        <v>8</v>
      </c>
      <c r="V101" s="12"/>
      <c r="W101" s="12"/>
      <c r="X101" s="12"/>
      <c r="Y101" s="12"/>
      <c r="Z101" s="12"/>
      <c r="AA101" s="11">
        <f t="shared" si="9"/>
        <v>0</v>
      </c>
      <c r="AB101" s="280" t="str">
        <f>C85</f>
        <v>f</v>
      </c>
      <c r="AC101" s="280"/>
      <c r="AD101" s="280"/>
      <c r="AE101" s="280"/>
      <c r="AF101" s="280"/>
      <c r="AG101" s="280"/>
      <c r="AH101" s="280"/>
      <c r="AI101" s="280"/>
      <c r="AJ101" s="14">
        <f>A85</f>
        <v>6</v>
      </c>
      <c r="AK101" s="36"/>
      <c r="AL101" s="37"/>
      <c r="AM101" s="36"/>
      <c r="AN101" s="37"/>
      <c r="AO101" s="36"/>
      <c r="AP101" s="37"/>
    </row>
    <row r="102" spans="1:42" ht="15">
      <c r="A102" s="6">
        <v>13</v>
      </c>
      <c r="B102" s="7"/>
      <c r="C102" s="273"/>
      <c r="D102" s="274"/>
      <c r="E102" s="275">
        <v>0.375</v>
      </c>
      <c r="F102" s="276"/>
      <c r="G102" s="9" t="str">
        <f>I78</f>
        <v>U</v>
      </c>
      <c r="H102" s="9" t="str">
        <f>K79</f>
        <v>M</v>
      </c>
      <c r="I102" s="277" t="s">
        <v>49</v>
      </c>
      <c r="J102" s="278"/>
      <c r="K102" s="10">
        <f>A80</f>
        <v>1</v>
      </c>
      <c r="L102" s="279" t="str">
        <f>C80</f>
        <v>a</v>
      </c>
      <c r="M102" s="279"/>
      <c r="N102" s="279"/>
      <c r="O102" s="279"/>
      <c r="P102" s="279"/>
      <c r="Q102" s="279"/>
      <c r="R102" s="279"/>
      <c r="S102" s="279"/>
      <c r="T102" s="11">
        <f t="shared" si="8"/>
        <v>0</v>
      </c>
      <c r="U102" s="12" t="s">
        <v>8</v>
      </c>
      <c r="V102" s="12"/>
      <c r="W102" s="12"/>
      <c r="X102" s="12"/>
      <c r="Y102" s="12"/>
      <c r="Z102" s="12"/>
      <c r="AA102" s="11">
        <f t="shared" si="9"/>
        <v>0</v>
      </c>
      <c r="AB102" s="280" t="str">
        <f>C81</f>
        <v>b</v>
      </c>
      <c r="AC102" s="280"/>
      <c r="AD102" s="280"/>
      <c r="AE102" s="280"/>
      <c r="AF102" s="280"/>
      <c r="AG102" s="280"/>
      <c r="AH102" s="280"/>
      <c r="AI102" s="280"/>
      <c r="AJ102" s="14">
        <f>A81</f>
        <v>2</v>
      </c>
      <c r="AK102" s="15"/>
      <c r="AL102" s="16"/>
      <c r="AM102" s="15"/>
      <c r="AN102" s="16"/>
      <c r="AO102" s="15"/>
      <c r="AP102" s="16"/>
    </row>
    <row r="103" spans="1:42" ht="15">
      <c r="A103" s="6">
        <v>14</v>
      </c>
      <c r="B103" s="7"/>
      <c r="C103" s="273"/>
      <c r="D103" s="274"/>
      <c r="E103" s="275">
        <v>0.41666666666666702</v>
      </c>
      <c r="F103" s="276"/>
      <c r="G103" s="9" t="str">
        <f>I78</f>
        <v>U</v>
      </c>
      <c r="H103" s="9" t="str">
        <f>K79</f>
        <v>M</v>
      </c>
      <c r="I103" s="277" t="s">
        <v>49</v>
      </c>
      <c r="J103" s="278"/>
      <c r="K103" s="10">
        <f>A82</f>
        <v>3</v>
      </c>
      <c r="L103" s="279" t="str">
        <f>C82</f>
        <v>c</v>
      </c>
      <c r="M103" s="279"/>
      <c r="N103" s="279"/>
      <c r="O103" s="279"/>
      <c r="P103" s="279"/>
      <c r="Q103" s="279"/>
      <c r="R103" s="279"/>
      <c r="S103" s="279"/>
      <c r="T103" s="11">
        <f t="shared" si="8"/>
        <v>0</v>
      </c>
      <c r="U103" s="12" t="s">
        <v>8</v>
      </c>
      <c r="V103" s="12"/>
      <c r="W103" s="12"/>
      <c r="X103" s="12"/>
      <c r="Y103" s="12"/>
      <c r="Z103" s="12"/>
      <c r="AA103" s="11">
        <f t="shared" si="9"/>
        <v>0</v>
      </c>
      <c r="AB103" s="280" t="str">
        <f>C85</f>
        <v>f</v>
      </c>
      <c r="AC103" s="280"/>
      <c r="AD103" s="280"/>
      <c r="AE103" s="280"/>
      <c r="AF103" s="280"/>
      <c r="AG103" s="280"/>
      <c r="AH103" s="280"/>
      <c r="AI103" s="280"/>
      <c r="AJ103" s="14">
        <f>A85</f>
        <v>6</v>
      </c>
      <c r="AK103" s="36"/>
      <c r="AL103" s="37"/>
      <c r="AM103" s="36"/>
      <c r="AN103" s="37"/>
      <c r="AO103" s="36"/>
      <c r="AP103" s="37"/>
    </row>
    <row r="104" spans="1:42" ht="15">
      <c r="A104" s="6">
        <v>15</v>
      </c>
      <c r="B104" s="7"/>
      <c r="C104" s="273"/>
      <c r="D104" s="274"/>
      <c r="E104" s="275">
        <v>0.45833333333333298</v>
      </c>
      <c r="F104" s="276"/>
      <c r="G104" s="9" t="str">
        <f>I78</f>
        <v>U</v>
      </c>
      <c r="H104" s="9" t="str">
        <f>K79</f>
        <v>M</v>
      </c>
      <c r="I104" s="277" t="s">
        <v>49</v>
      </c>
      <c r="J104" s="278"/>
      <c r="K104" s="10">
        <f>A83</f>
        <v>4</v>
      </c>
      <c r="L104" s="279" t="str">
        <f>C83</f>
        <v>d</v>
      </c>
      <c r="M104" s="279"/>
      <c r="N104" s="279"/>
      <c r="O104" s="279"/>
      <c r="P104" s="279"/>
      <c r="Q104" s="279"/>
      <c r="R104" s="279"/>
      <c r="S104" s="279"/>
      <c r="T104" s="11">
        <f t="shared" si="8"/>
        <v>0</v>
      </c>
      <c r="U104" s="12" t="s">
        <v>8</v>
      </c>
      <c r="V104" s="12"/>
      <c r="W104" s="12"/>
      <c r="X104" s="12"/>
      <c r="Y104" s="12"/>
      <c r="Z104" s="12"/>
      <c r="AA104" s="11">
        <f t="shared" si="9"/>
        <v>0</v>
      </c>
      <c r="AB104" s="280" t="str">
        <f>C84</f>
        <v>e</v>
      </c>
      <c r="AC104" s="280"/>
      <c r="AD104" s="280"/>
      <c r="AE104" s="280"/>
      <c r="AF104" s="280"/>
      <c r="AG104" s="280"/>
      <c r="AH104" s="280"/>
      <c r="AI104" s="280"/>
      <c r="AJ104" s="14">
        <f>A84</f>
        <v>5</v>
      </c>
      <c r="AK104" s="36"/>
      <c r="AL104" s="37"/>
      <c r="AM104" s="36"/>
      <c r="AN104" s="37"/>
      <c r="AO104" s="36"/>
      <c r="AP104" s="37"/>
    </row>
    <row r="115" spans="1:42">
      <c r="A115" s="2" t="s">
        <v>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3"/>
      <c r="AJ115" s="3"/>
      <c r="AK115" s="3"/>
      <c r="AL115" s="3"/>
      <c r="AM115" s="3"/>
      <c r="AN115" s="3"/>
      <c r="AO115" s="3"/>
      <c r="AP115" s="3"/>
    </row>
    <row r="116" spans="1:42">
      <c r="A116" s="4" t="s">
        <v>1</v>
      </c>
      <c r="B116" s="4"/>
      <c r="C116" s="281" t="s">
        <v>2</v>
      </c>
      <c r="D116" s="281"/>
      <c r="E116" s="281" t="s">
        <v>3</v>
      </c>
      <c r="F116" s="281"/>
      <c r="G116" s="4" t="s">
        <v>4</v>
      </c>
      <c r="H116" s="4" t="s">
        <v>5</v>
      </c>
      <c r="I116" s="419" t="s">
        <v>6</v>
      </c>
      <c r="J116" s="419"/>
      <c r="L116" s="281" t="s">
        <v>7</v>
      </c>
      <c r="M116" s="281"/>
      <c r="N116" s="281"/>
      <c r="O116" s="281"/>
      <c r="P116" s="281"/>
      <c r="Q116" s="281"/>
      <c r="R116" s="281"/>
      <c r="S116" s="281"/>
      <c r="T116" s="4"/>
      <c r="U116" s="4" t="s">
        <v>8</v>
      </c>
      <c r="V116" s="4"/>
      <c r="W116" s="4"/>
      <c r="X116" s="4"/>
      <c r="Y116" s="4"/>
      <c r="Z116" s="4"/>
      <c r="AA116" s="5"/>
      <c r="AB116" s="281" t="s">
        <v>7</v>
      </c>
      <c r="AC116" s="281"/>
      <c r="AD116" s="281"/>
      <c r="AE116" s="281"/>
      <c r="AF116" s="281"/>
      <c r="AG116" s="281"/>
      <c r="AH116" s="281"/>
      <c r="AI116" s="281"/>
      <c r="AK116" s="281" t="s">
        <v>9</v>
      </c>
      <c r="AL116" s="281"/>
      <c r="AM116" s="281" t="s">
        <v>10</v>
      </c>
      <c r="AN116" s="281"/>
      <c r="AO116" s="281" t="s">
        <v>11</v>
      </c>
      <c r="AP116" s="281"/>
    </row>
    <row r="117" spans="1:42" ht="15">
      <c r="A117" s="6">
        <v>7</v>
      </c>
      <c r="B117" s="7"/>
      <c r="C117" s="273"/>
      <c r="D117" s="274"/>
      <c r="E117" s="275">
        <v>0.45833333333333331</v>
      </c>
      <c r="F117" s="276"/>
      <c r="G117" s="9"/>
      <c r="H117" s="9" t="s">
        <v>12</v>
      </c>
      <c r="I117" s="277" t="s">
        <v>13</v>
      </c>
      <c r="J117" s="278"/>
      <c r="K117" s="10" t="s">
        <v>14</v>
      </c>
      <c r="L117" s="279" t="e">
        <f>IF(#REF!=6,#REF!,"1A")</f>
        <v>#REF!</v>
      </c>
      <c r="M117" s="279"/>
      <c r="N117" s="279"/>
      <c r="O117" s="279"/>
      <c r="P117" s="279"/>
      <c r="Q117" s="279"/>
      <c r="R117" s="279"/>
      <c r="S117" s="279"/>
      <c r="T117" s="11">
        <f>(IF(AK117&gt;AL117,1,0))+(IF(AM117&gt;AN117,1,0))+(IF(AO117&gt;AP117,1,0))</f>
        <v>0</v>
      </c>
      <c r="U117" s="12" t="s">
        <v>8</v>
      </c>
      <c r="V117" s="13"/>
      <c r="W117" s="13"/>
      <c r="X117" s="13"/>
      <c r="Y117" s="13"/>
      <c r="Z117" s="13"/>
      <c r="AA117" s="11">
        <f>(IF(AL117&gt;AK117,1,0))+(IF(AN117&gt;AM117,1,0))+(IF(AP117&gt;AO117,1,0))</f>
        <v>0</v>
      </c>
      <c r="AB117" s="280" t="e">
        <f>IF(#REF!=6,#REF!,"2B")</f>
        <v>#REF!</v>
      </c>
      <c r="AC117" s="280"/>
      <c r="AD117" s="280"/>
      <c r="AE117" s="280"/>
      <c r="AF117" s="280"/>
      <c r="AG117" s="280"/>
      <c r="AH117" s="280"/>
      <c r="AI117" s="280"/>
      <c r="AJ117" s="14" t="s">
        <v>15</v>
      </c>
      <c r="AK117" s="15"/>
      <c r="AL117" s="16"/>
      <c r="AM117" s="15"/>
      <c r="AN117" s="16"/>
      <c r="AO117" s="15"/>
      <c r="AP117" s="16"/>
    </row>
    <row r="118" spans="1:42" ht="15">
      <c r="A118" s="6">
        <f>A117+1</f>
        <v>8</v>
      </c>
      <c r="B118" s="7"/>
      <c r="C118" s="273"/>
      <c r="D118" s="274"/>
      <c r="E118" s="275">
        <f>TIME(1,0,0)+E117</f>
        <v>0.5</v>
      </c>
      <c r="F118" s="276"/>
      <c r="G118" s="9"/>
      <c r="H118" s="9" t="str">
        <f>H117</f>
        <v>M</v>
      </c>
      <c r="I118" s="277" t="s">
        <v>16</v>
      </c>
      <c r="J118" s="278"/>
      <c r="K118" s="10" t="s">
        <v>17</v>
      </c>
      <c r="L118" s="279" t="e">
        <f>IF(#REF!=6,#REF!,"1B")</f>
        <v>#REF!</v>
      </c>
      <c r="M118" s="279"/>
      <c r="N118" s="279"/>
      <c r="O118" s="279"/>
      <c r="P118" s="279"/>
      <c r="Q118" s="279"/>
      <c r="R118" s="279"/>
      <c r="S118" s="279"/>
      <c r="T118" s="11">
        <f>(IF(AK118&gt;AL118,1,0))+(IF(AM118&gt;AN118,1,0))+(IF(AO118&gt;AP118,1,0))</f>
        <v>0</v>
      </c>
      <c r="U118" s="12" t="s">
        <v>8</v>
      </c>
      <c r="V118" s="13"/>
      <c r="W118" s="13"/>
      <c r="X118" s="13"/>
      <c r="Y118" s="13"/>
      <c r="Z118" s="13"/>
      <c r="AA118" s="11">
        <f>(IF(AL118&gt;AK118,1,0))+(IF(AN118&gt;AM118,1,0))+(IF(AP118&gt;AO118,1,0))</f>
        <v>0</v>
      </c>
      <c r="AB118" s="280" t="e">
        <f>IF(#REF!=6,#REF!,"2A")</f>
        <v>#REF!</v>
      </c>
      <c r="AC118" s="280"/>
      <c r="AD118" s="280"/>
      <c r="AE118" s="280"/>
      <c r="AF118" s="280"/>
      <c r="AG118" s="280"/>
      <c r="AH118" s="280"/>
      <c r="AI118" s="280"/>
      <c r="AJ118" s="14" t="s">
        <v>18</v>
      </c>
      <c r="AK118" s="15"/>
      <c r="AL118" s="16"/>
      <c r="AM118" s="15"/>
      <c r="AN118" s="16"/>
      <c r="AO118" s="15"/>
      <c r="AP118" s="16"/>
    </row>
    <row r="119" spans="1:42" ht="15">
      <c r="A119" s="6">
        <f>A118+1</f>
        <v>9</v>
      </c>
      <c r="B119" s="7"/>
      <c r="C119" s="273"/>
      <c r="D119" s="274"/>
      <c r="E119" s="275">
        <f t="shared" ref="E119:E120" si="10">TIME(1,0,0)+E118</f>
        <v>0.54166666666666663</v>
      </c>
      <c r="F119" s="276"/>
      <c r="G119" s="9"/>
      <c r="H119" s="9" t="str">
        <f>H118</f>
        <v>M</v>
      </c>
      <c r="I119" s="277" t="s">
        <v>19</v>
      </c>
      <c r="J119" s="278"/>
      <c r="K119" s="10" t="s">
        <v>20</v>
      </c>
      <c r="L119" s="279" t="str">
        <f>IF(T117&lt;AA117,L117,IF(AA117&lt;T117,AB117,IF(T117=AA117,"P"&amp;A117)))</f>
        <v>P7</v>
      </c>
      <c r="M119" s="279"/>
      <c r="N119" s="279"/>
      <c r="O119" s="279"/>
      <c r="P119" s="279"/>
      <c r="Q119" s="279"/>
      <c r="R119" s="279"/>
      <c r="S119" s="279"/>
      <c r="T119" s="11">
        <f>(IF(AK119&gt;AL119,1,0))+(IF(AM119&gt;AN119,1,0))+(IF(AO119&gt;AP119,1,0))</f>
        <v>0</v>
      </c>
      <c r="U119" s="12" t="s">
        <v>8</v>
      </c>
      <c r="V119" s="13"/>
      <c r="W119" s="13"/>
      <c r="X119" s="13"/>
      <c r="Y119" s="13"/>
      <c r="Z119" s="13"/>
      <c r="AA119" s="11">
        <f>(IF(AL119&gt;AK119,1,0))+(IF(AN119&gt;AM119,1,0))+(IF(AP119&gt;AO119,1,0))</f>
        <v>0</v>
      </c>
      <c r="AB119" s="280" t="str">
        <f>IF(T118&lt;AA118,L118,IF(AA118&lt;T118,AB118,IF(T118=AA118,"P"&amp;A118)))</f>
        <v>P8</v>
      </c>
      <c r="AC119" s="280"/>
      <c r="AD119" s="280"/>
      <c r="AE119" s="280"/>
      <c r="AF119" s="280"/>
      <c r="AG119" s="280"/>
      <c r="AH119" s="280"/>
      <c r="AI119" s="280"/>
      <c r="AJ119" s="14" t="s">
        <v>21</v>
      </c>
      <c r="AK119" s="15"/>
      <c r="AL119" s="16"/>
      <c r="AM119" s="15"/>
      <c r="AN119" s="16"/>
      <c r="AO119" s="15"/>
      <c r="AP119" s="16"/>
    </row>
    <row r="120" spans="1:42" ht="15">
      <c r="A120" s="6">
        <f>A119+1</f>
        <v>10</v>
      </c>
      <c r="B120" s="7"/>
      <c r="C120" s="273"/>
      <c r="D120" s="274"/>
      <c r="E120" s="275">
        <f t="shared" si="10"/>
        <v>0.58333333333333326</v>
      </c>
      <c r="F120" s="276"/>
      <c r="G120" s="9"/>
      <c r="H120" s="9" t="str">
        <f>H119</f>
        <v>M</v>
      </c>
      <c r="I120" s="414" t="s">
        <v>22</v>
      </c>
      <c r="J120" s="415"/>
      <c r="K120" s="10" t="s">
        <v>23</v>
      </c>
      <c r="L120" s="279" t="str">
        <f>IF(T117&gt;AA117,L117,IF(AA117&gt;T117,AB117,IF(T117=AA117,"V"&amp;A117)))</f>
        <v>V7</v>
      </c>
      <c r="M120" s="279"/>
      <c r="N120" s="279"/>
      <c r="O120" s="279"/>
      <c r="P120" s="279"/>
      <c r="Q120" s="279"/>
      <c r="R120" s="279"/>
      <c r="S120" s="279"/>
      <c r="T120" s="11">
        <f>(IF(AK120&gt;AL120,1,0))+(IF(AM120&gt;AN120,1,0))+(IF(AO120&gt;AP120,1,0))</f>
        <v>0</v>
      </c>
      <c r="U120" s="12" t="s">
        <v>8</v>
      </c>
      <c r="V120" s="13"/>
      <c r="W120" s="13"/>
      <c r="X120" s="13"/>
      <c r="Y120" s="13"/>
      <c r="Z120" s="13"/>
      <c r="AA120" s="11">
        <f>(IF(AL120&gt;AK120,1,0))+(IF(AN120&gt;AM120,1,0))+(IF(AP120&gt;AO120,1,0))</f>
        <v>0</v>
      </c>
      <c r="AB120" s="280" t="str">
        <f>IF(T118&gt;AA118,L118,IF(AA118&gt;T118,AB118,IF(T118=AA118,"V"&amp;A118)))</f>
        <v>V8</v>
      </c>
      <c r="AC120" s="280"/>
      <c r="AD120" s="280"/>
      <c r="AE120" s="280"/>
      <c r="AF120" s="280"/>
      <c r="AG120" s="280"/>
      <c r="AH120" s="280"/>
      <c r="AI120" s="280"/>
      <c r="AJ120" s="14" t="s">
        <v>24</v>
      </c>
      <c r="AK120" s="15"/>
      <c r="AL120" s="16"/>
      <c r="AM120" s="15"/>
      <c r="AN120" s="16"/>
      <c r="AO120" s="15"/>
      <c r="AP120" s="16"/>
    </row>
    <row r="124" spans="1:42" ht="15.75">
      <c r="A124" s="57" t="s">
        <v>62</v>
      </c>
      <c r="B124" s="57"/>
      <c r="C124" s="57"/>
      <c r="D124" s="57"/>
      <c r="E124" s="58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15">
      <c r="A125" s="61"/>
      <c r="B125" s="61"/>
      <c r="C125" s="61"/>
      <c r="D125" s="61"/>
      <c r="E125" s="62"/>
    </row>
    <row r="126" spans="1:42" ht="15">
      <c r="A126" s="61"/>
      <c r="B126" s="61"/>
      <c r="C126" s="61"/>
      <c r="D126" s="61"/>
      <c r="E126" s="62"/>
    </row>
    <row r="127" spans="1:42" ht="15.75">
      <c r="A127" s="63" t="s">
        <v>63</v>
      </c>
      <c r="B127" s="63"/>
      <c r="C127" s="63"/>
      <c r="D127" s="63"/>
      <c r="E127" s="62"/>
    </row>
    <row r="128" spans="1:42" ht="15">
      <c r="A128" s="61"/>
      <c r="B128" s="61"/>
      <c r="C128" s="61"/>
      <c r="D128" s="61"/>
      <c r="E128" s="62"/>
    </row>
    <row r="129" spans="1:42" ht="20.25">
      <c r="A129" s="61" t="s">
        <v>64</v>
      </c>
      <c r="B129" s="61"/>
      <c r="C129" s="61"/>
      <c r="D129" s="61"/>
      <c r="E129" s="62"/>
      <c r="F129" s="64" t="s">
        <v>65</v>
      </c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</row>
    <row r="130" spans="1:42" ht="15">
      <c r="A130" s="61"/>
      <c r="B130" s="61"/>
      <c r="C130" s="61"/>
      <c r="D130" s="61"/>
      <c r="E130" s="62"/>
    </row>
    <row r="131" spans="1:42" ht="18">
      <c r="A131" s="61" t="s">
        <v>66</v>
      </c>
      <c r="B131" s="61"/>
      <c r="C131" s="61"/>
      <c r="D131" s="61"/>
      <c r="E131" s="62"/>
      <c r="F131" s="65" t="s">
        <v>67</v>
      </c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</row>
    <row r="132" spans="1:42" ht="15">
      <c r="A132" s="61"/>
      <c r="B132" s="61"/>
      <c r="C132" s="61"/>
      <c r="D132" s="61"/>
      <c r="E132" s="62"/>
    </row>
    <row r="133" spans="1:42" ht="15.75">
      <c r="A133" s="61" t="s">
        <v>68</v>
      </c>
      <c r="B133" s="61"/>
      <c r="C133" s="61"/>
      <c r="D133" s="61"/>
      <c r="E133" s="62"/>
      <c r="F133" s="66" t="s">
        <v>69</v>
      </c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</row>
    <row r="134" spans="1:42" ht="15">
      <c r="A134" s="61"/>
      <c r="B134" s="61"/>
      <c r="C134" s="61"/>
      <c r="D134" s="61"/>
      <c r="E134" s="62"/>
    </row>
    <row r="135" spans="1:42" ht="15">
      <c r="A135" s="61" t="s">
        <v>70</v>
      </c>
      <c r="B135" s="61"/>
      <c r="C135" s="61"/>
      <c r="D135" s="61"/>
      <c r="E135" s="62"/>
      <c r="F135" s="67" t="s">
        <v>71</v>
      </c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</row>
    <row r="136" spans="1:42" ht="15">
      <c r="A136" s="61"/>
      <c r="B136" s="61"/>
      <c r="C136" s="61"/>
      <c r="D136" s="61"/>
      <c r="E136" s="62"/>
    </row>
    <row r="137" spans="1:42" ht="15">
      <c r="A137" s="61"/>
      <c r="B137" s="61"/>
      <c r="C137" s="61"/>
      <c r="D137" s="61"/>
      <c r="E137" s="68"/>
      <c r="K137" s="69"/>
      <c r="L137" s="70"/>
    </row>
    <row r="138" spans="1:42" ht="15">
      <c r="A138" s="61"/>
      <c r="B138" s="61"/>
      <c r="C138" s="61"/>
      <c r="D138" s="61"/>
      <c r="E138" s="68"/>
      <c r="K138" s="69"/>
      <c r="L138" s="70"/>
    </row>
    <row r="139" spans="1:42" ht="15.75">
      <c r="A139" s="63" t="s">
        <v>72</v>
      </c>
      <c r="B139" s="63"/>
      <c r="C139" s="63"/>
      <c r="D139" s="63"/>
      <c r="E139" s="68"/>
      <c r="K139" s="69"/>
      <c r="L139" s="70"/>
    </row>
    <row r="140" spans="1:42" ht="15">
      <c r="A140" s="61"/>
      <c r="B140" s="61"/>
      <c r="C140" s="61"/>
      <c r="D140" s="61"/>
      <c r="E140" s="68"/>
      <c r="K140" s="69"/>
      <c r="L140" s="70"/>
    </row>
    <row r="141" spans="1:42" ht="20.25">
      <c r="A141" s="61" t="s">
        <v>64</v>
      </c>
      <c r="B141" s="61"/>
      <c r="C141" s="61"/>
      <c r="D141" s="61"/>
      <c r="E141" s="68"/>
      <c r="F141" s="64" t="s">
        <v>73</v>
      </c>
      <c r="G141" s="59"/>
      <c r="H141" s="59"/>
      <c r="I141" s="59"/>
      <c r="J141" s="59"/>
      <c r="K141" s="71"/>
      <c r="L141" s="72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</row>
    <row r="142" spans="1:42" ht="15">
      <c r="A142" s="61"/>
      <c r="B142" s="61"/>
      <c r="C142" s="61"/>
      <c r="D142" s="61"/>
      <c r="E142" s="68"/>
      <c r="K142" s="69"/>
      <c r="L142" s="70"/>
    </row>
    <row r="143" spans="1:42" ht="18">
      <c r="A143" s="61" t="s">
        <v>66</v>
      </c>
      <c r="B143" s="61"/>
      <c r="C143" s="61"/>
      <c r="D143" s="61"/>
      <c r="E143" s="68"/>
      <c r="F143" s="65" t="s">
        <v>74</v>
      </c>
      <c r="G143" s="59"/>
      <c r="H143" s="59"/>
      <c r="I143" s="59"/>
      <c r="J143" s="59"/>
      <c r="K143" s="71"/>
      <c r="L143" s="72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</row>
    <row r="144" spans="1:42" ht="15">
      <c r="A144" s="61"/>
      <c r="B144" s="61"/>
      <c r="C144" s="61"/>
      <c r="D144" s="61"/>
      <c r="E144" s="68"/>
      <c r="K144" s="69"/>
      <c r="L144" s="70"/>
    </row>
    <row r="145" spans="1:42" ht="15.75">
      <c r="A145" s="61" t="s">
        <v>68</v>
      </c>
      <c r="B145" s="61"/>
      <c r="C145" s="61"/>
      <c r="D145" s="61"/>
      <c r="E145" s="68"/>
      <c r="F145" s="66" t="s">
        <v>75</v>
      </c>
      <c r="G145" s="59"/>
      <c r="H145" s="59"/>
      <c r="I145" s="59"/>
      <c r="J145" s="59"/>
      <c r="K145" s="71"/>
      <c r="L145" s="72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</row>
    <row r="147" spans="1:42" ht="15">
      <c r="A147" s="61" t="s">
        <v>70</v>
      </c>
      <c r="B147" s="61"/>
      <c r="C147" s="61"/>
      <c r="D147" s="61"/>
      <c r="E147" s="62"/>
      <c r="F147" s="67" t="s">
        <v>76</v>
      </c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</row>
  </sheetData>
  <protectedRanges>
    <protectedRange sqref="C53:C57 E62:F71 F53:M57" name="Intervalo2"/>
    <protectedRange sqref="C53:C57 E62:F71 F53:M57" name="Intervalo1"/>
  </protectedRanges>
  <mergeCells count="516">
    <mergeCell ref="A3:AP3"/>
    <mergeCell ref="C116:D116"/>
    <mergeCell ref="E116:F116"/>
    <mergeCell ref="I116:J116"/>
    <mergeCell ref="L116:S116"/>
    <mergeCell ref="AB116:AI116"/>
    <mergeCell ref="AK116:AL116"/>
    <mergeCell ref="AM116:AN116"/>
    <mergeCell ref="AO116:AP116"/>
    <mergeCell ref="AO16:AP17"/>
    <mergeCell ref="K17:M17"/>
    <mergeCell ref="AA17:AB17"/>
    <mergeCell ref="AC17:AD17"/>
    <mergeCell ref="AE17:AG17"/>
    <mergeCell ref="AH17:AI17"/>
    <mergeCell ref="AJ17:AK17"/>
    <mergeCell ref="A16:H17"/>
    <mergeCell ref="I16:J17"/>
    <mergeCell ref="K16:M16"/>
    <mergeCell ref="N16:O17"/>
    <mergeCell ref="P16:Q17"/>
    <mergeCell ref="R16:S17"/>
    <mergeCell ref="AL17:AN17"/>
    <mergeCell ref="C18:M18"/>
    <mergeCell ref="C120:D120"/>
    <mergeCell ref="E120:F120"/>
    <mergeCell ref="I120:J120"/>
    <mergeCell ref="L120:S120"/>
    <mergeCell ref="AB120:AI120"/>
    <mergeCell ref="C117:D117"/>
    <mergeCell ref="E117:F117"/>
    <mergeCell ref="I117:J117"/>
    <mergeCell ref="L117:S117"/>
    <mergeCell ref="AB117:AI117"/>
    <mergeCell ref="C118:D118"/>
    <mergeCell ref="E118:F118"/>
    <mergeCell ref="I118:J118"/>
    <mergeCell ref="L118:S118"/>
    <mergeCell ref="AB118:AI118"/>
    <mergeCell ref="T16:U17"/>
    <mergeCell ref="AA16:AG16"/>
    <mergeCell ref="AH16:AN16"/>
    <mergeCell ref="AJ18:AK18"/>
    <mergeCell ref="AL18:AN18"/>
    <mergeCell ref="C119:D119"/>
    <mergeCell ref="E119:F119"/>
    <mergeCell ref="I119:J119"/>
    <mergeCell ref="L119:S119"/>
    <mergeCell ref="AB119:AI119"/>
    <mergeCell ref="C20:M20"/>
    <mergeCell ref="N20:O20"/>
    <mergeCell ref="P20:Q20"/>
    <mergeCell ref="R20:S20"/>
    <mergeCell ref="T20:U20"/>
    <mergeCell ref="C25:D25"/>
    <mergeCell ref="E25:F25"/>
    <mergeCell ref="I25:J25"/>
    <mergeCell ref="L25:S25"/>
    <mergeCell ref="AB25:AI25"/>
    <mergeCell ref="C26:D26"/>
    <mergeCell ref="E26:F26"/>
    <mergeCell ref="I26:J26"/>
    <mergeCell ref="L26:S26"/>
    <mergeCell ref="AO18:AP18"/>
    <mergeCell ref="C19:M19"/>
    <mergeCell ref="N19:O19"/>
    <mergeCell ref="P19:Q19"/>
    <mergeCell ref="R19:S19"/>
    <mergeCell ref="T19:U19"/>
    <mergeCell ref="AA19:AB19"/>
    <mergeCell ref="AC19:AD19"/>
    <mergeCell ref="AE19:AG19"/>
    <mergeCell ref="AH19:AI19"/>
    <mergeCell ref="AJ19:AK19"/>
    <mergeCell ref="AL19:AN19"/>
    <mergeCell ref="AO19:AP19"/>
    <mergeCell ref="N18:O18"/>
    <mergeCell ref="P18:Q18"/>
    <mergeCell ref="R18:S18"/>
    <mergeCell ref="T18:U18"/>
    <mergeCell ref="AA18:AB18"/>
    <mergeCell ref="AC18:AD18"/>
    <mergeCell ref="AE18:AG18"/>
    <mergeCell ref="AH18:AI18"/>
    <mergeCell ref="AO20:AP20"/>
    <mergeCell ref="C24:D24"/>
    <mergeCell ref="E24:F24"/>
    <mergeCell ref="I24:J24"/>
    <mergeCell ref="L24:S24"/>
    <mergeCell ref="AB24:AI24"/>
    <mergeCell ref="AK24:AL24"/>
    <mergeCell ref="AM24:AN24"/>
    <mergeCell ref="AO24:AP24"/>
    <mergeCell ref="AA20:AB20"/>
    <mergeCell ref="AC20:AD20"/>
    <mergeCell ref="AE20:AG20"/>
    <mergeCell ref="AH20:AI20"/>
    <mergeCell ref="AJ20:AK20"/>
    <mergeCell ref="AL20:AN20"/>
    <mergeCell ref="AB26:AI26"/>
    <mergeCell ref="AO32:AP33"/>
    <mergeCell ref="K33:M33"/>
    <mergeCell ref="AA33:AB33"/>
    <mergeCell ref="AC33:AD33"/>
    <mergeCell ref="AE33:AG33"/>
    <mergeCell ref="AH33:AI33"/>
    <mergeCell ref="C27:D27"/>
    <mergeCell ref="E27:F27"/>
    <mergeCell ref="I27:J27"/>
    <mergeCell ref="L27:S27"/>
    <mergeCell ref="AB27:AI27"/>
    <mergeCell ref="A32:H33"/>
    <mergeCell ref="I32:J33"/>
    <mergeCell ref="K32:M32"/>
    <mergeCell ref="N32:O33"/>
    <mergeCell ref="P32:Q33"/>
    <mergeCell ref="C35:M35"/>
    <mergeCell ref="N35:O35"/>
    <mergeCell ref="P35:Q35"/>
    <mergeCell ref="R35:S35"/>
    <mergeCell ref="T35:U35"/>
    <mergeCell ref="AA35:AB35"/>
    <mergeCell ref="AJ33:AK33"/>
    <mergeCell ref="AL33:AN33"/>
    <mergeCell ref="C34:M34"/>
    <mergeCell ref="N34:O34"/>
    <mergeCell ref="P34:Q34"/>
    <mergeCell ref="R34:S34"/>
    <mergeCell ref="T34:U34"/>
    <mergeCell ref="AA34:AB34"/>
    <mergeCell ref="AC34:AD34"/>
    <mergeCell ref="AE34:AG34"/>
    <mergeCell ref="R32:S33"/>
    <mergeCell ref="T32:U33"/>
    <mergeCell ref="AA32:AG32"/>
    <mergeCell ref="AH32:AN32"/>
    <mergeCell ref="AC35:AD35"/>
    <mergeCell ref="AE35:AG35"/>
    <mergeCell ref="AH35:AI35"/>
    <mergeCell ref="AJ35:AK35"/>
    <mergeCell ref="AL35:AN35"/>
    <mergeCell ref="AO35:AP35"/>
    <mergeCell ref="AH34:AI34"/>
    <mergeCell ref="AJ34:AK34"/>
    <mergeCell ref="AL34:AN34"/>
    <mergeCell ref="AO34:AP34"/>
    <mergeCell ref="AC36:AD36"/>
    <mergeCell ref="AE36:AG36"/>
    <mergeCell ref="AH36:AI36"/>
    <mergeCell ref="AJ36:AK36"/>
    <mergeCell ref="AL36:AN36"/>
    <mergeCell ref="AO36:AP36"/>
    <mergeCell ref="C36:M36"/>
    <mergeCell ref="N36:O36"/>
    <mergeCell ref="P36:Q36"/>
    <mergeCell ref="R36:S36"/>
    <mergeCell ref="T36:U36"/>
    <mergeCell ref="AA36:AB36"/>
    <mergeCell ref="AC37:AD37"/>
    <mergeCell ref="AE37:AG37"/>
    <mergeCell ref="AH37:AI37"/>
    <mergeCell ref="AJ37:AK37"/>
    <mergeCell ref="AL37:AN37"/>
    <mergeCell ref="AO37:AP37"/>
    <mergeCell ref="C37:M37"/>
    <mergeCell ref="N37:O37"/>
    <mergeCell ref="P37:Q37"/>
    <mergeCell ref="R37:S37"/>
    <mergeCell ref="T37:U37"/>
    <mergeCell ref="AA37:AB37"/>
    <mergeCell ref="AM41:AN41"/>
    <mergeCell ref="AO41:AP41"/>
    <mergeCell ref="C42:D42"/>
    <mergeCell ref="E42:F42"/>
    <mergeCell ref="I42:J42"/>
    <mergeCell ref="L42:S42"/>
    <mergeCell ref="AB42:AI42"/>
    <mergeCell ref="C41:D41"/>
    <mergeCell ref="E41:F41"/>
    <mergeCell ref="I41:J41"/>
    <mergeCell ref="L41:S41"/>
    <mergeCell ref="AB41:AI41"/>
    <mergeCell ref="AK41:AL41"/>
    <mergeCell ref="C43:D43"/>
    <mergeCell ref="E43:F43"/>
    <mergeCell ref="I43:J43"/>
    <mergeCell ref="L43:S43"/>
    <mergeCell ref="AB43:AI43"/>
    <mergeCell ref="C44:D44"/>
    <mergeCell ref="E44:F44"/>
    <mergeCell ref="I44:J44"/>
    <mergeCell ref="L44:S44"/>
    <mergeCell ref="AB44:AI44"/>
    <mergeCell ref="C45:D45"/>
    <mergeCell ref="E45:F45"/>
    <mergeCell ref="I45:J45"/>
    <mergeCell ref="L45:S45"/>
    <mergeCell ref="AB45:AI45"/>
    <mergeCell ref="C46:D46"/>
    <mergeCell ref="E46:F46"/>
    <mergeCell ref="I46:J46"/>
    <mergeCell ref="L46:S46"/>
    <mergeCell ref="AB46:AI46"/>
    <mergeCell ref="AO51:AP52"/>
    <mergeCell ref="K52:M52"/>
    <mergeCell ref="AA52:AB52"/>
    <mergeCell ref="AC52:AD52"/>
    <mergeCell ref="AE52:AG52"/>
    <mergeCell ref="AH52:AI52"/>
    <mergeCell ref="C47:D47"/>
    <mergeCell ref="E47:F47"/>
    <mergeCell ref="I47:J47"/>
    <mergeCell ref="L47:S47"/>
    <mergeCell ref="AB47:AI47"/>
    <mergeCell ref="A51:H52"/>
    <mergeCell ref="I51:J52"/>
    <mergeCell ref="K51:M51"/>
    <mergeCell ref="N51:O52"/>
    <mergeCell ref="P51:Q52"/>
    <mergeCell ref="C54:M54"/>
    <mergeCell ref="N54:O54"/>
    <mergeCell ref="P54:Q54"/>
    <mergeCell ref="R54:S54"/>
    <mergeCell ref="T54:U54"/>
    <mergeCell ref="AA54:AB54"/>
    <mergeCell ref="AJ52:AK52"/>
    <mergeCell ref="AL52:AN52"/>
    <mergeCell ref="C53:M53"/>
    <mergeCell ref="N53:O53"/>
    <mergeCell ref="P53:Q53"/>
    <mergeCell ref="R53:S53"/>
    <mergeCell ref="T53:U53"/>
    <mergeCell ref="AA53:AB53"/>
    <mergeCell ref="AC53:AD53"/>
    <mergeCell ref="AE53:AG53"/>
    <mergeCell ref="R51:S52"/>
    <mergeCell ref="T51:U52"/>
    <mergeCell ref="AA51:AG51"/>
    <mergeCell ref="AH51:AN51"/>
    <mergeCell ref="AC54:AD54"/>
    <mergeCell ref="AE54:AG54"/>
    <mergeCell ref="AH54:AI54"/>
    <mergeCell ref="AJ54:AK54"/>
    <mergeCell ref="AL54:AN54"/>
    <mergeCell ref="AO54:AP54"/>
    <mergeCell ref="AH53:AI53"/>
    <mergeCell ref="AJ53:AK53"/>
    <mergeCell ref="AL53:AN53"/>
    <mergeCell ref="AO53:AP53"/>
    <mergeCell ref="AC55:AD55"/>
    <mergeCell ref="AE55:AG55"/>
    <mergeCell ref="AH55:AI55"/>
    <mergeCell ref="AJ55:AK55"/>
    <mergeCell ref="AL55:AN55"/>
    <mergeCell ref="AO55:AP55"/>
    <mergeCell ref="C55:M55"/>
    <mergeCell ref="N55:O55"/>
    <mergeCell ref="P55:Q55"/>
    <mergeCell ref="R55:S55"/>
    <mergeCell ref="T55:U55"/>
    <mergeCell ref="AA55:AB55"/>
    <mergeCell ref="AC56:AD56"/>
    <mergeCell ref="AE56:AG56"/>
    <mergeCell ref="AH56:AI56"/>
    <mergeCell ref="AJ56:AK56"/>
    <mergeCell ref="AL56:AN56"/>
    <mergeCell ref="AO56:AP56"/>
    <mergeCell ref="C56:M56"/>
    <mergeCell ref="N56:O56"/>
    <mergeCell ref="P56:Q56"/>
    <mergeCell ref="R56:S56"/>
    <mergeCell ref="T56:U56"/>
    <mergeCell ref="AA56:AB56"/>
    <mergeCell ref="AC57:AD57"/>
    <mergeCell ref="AE57:AG57"/>
    <mergeCell ref="AH57:AI57"/>
    <mergeCell ref="AJ57:AK57"/>
    <mergeCell ref="AL57:AN57"/>
    <mergeCell ref="AO57:AP57"/>
    <mergeCell ref="C57:M57"/>
    <mergeCell ref="N57:O57"/>
    <mergeCell ref="P57:Q57"/>
    <mergeCell ref="R57:S57"/>
    <mergeCell ref="T57:U57"/>
    <mergeCell ref="AA57:AB57"/>
    <mergeCell ref="AM61:AN61"/>
    <mergeCell ref="AO61:AP61"/>
    <mergeCell ref="C62:D62"/>
    <mergeCell ref="E62:F62"/>
    <mergeCell ref="I62:J62"/>
    <mergeCell ref="L62:S62"/>
    <mergeCell ref="AB62:AI62"/>
    <mergeCell ref="C61:D61"/>
    <mergeCell ref="E61:F61"/>
    <mergeCell ref="I61:J61"/>
    <mergeCell ref="L61:S61"/>
    <mergeCell ref="AB61:AI61"/>
    <mergeCell ref="AK61:AL61"/>
    <mergeCell ref="C63:D63"/>
    <mergeCell ref="E63:F63"/>
    <mergeCell ref="I63:J63"/>
    <mergeCell ref="L63:S63"/>
    <mergeCell ref="AB63:AI63"/>
    <mergeCell ref="C64:D64"/>
    <mergeCell ref="E64:F64"/>
    <mergeCell ref="I64:J64"/>
    <mergeCell ref="L64:S64"/>
    <mergeCell ref="AB64:AI64"/>
    <mergeCell ref="C65:D65"/>
    <mergeCell ref="E65:F65"/>
    <mergeCell ref="I65:J65"/>
    <mergeCell ref="L65:S65"/>
    <mergeCell ref="AB65:AI65"/>
    <mergeCell ref="C66:D66"/>
    <mergeCell ref="E66:F66"/>
    <mergeCell ref="I66:J66"/>
    <mergeCell ref="L66:S66"/>
    <mergeCell ref="AB66:AI66"/>
    <mergeCell ref="C67:D67"/>
    <mergeCell ref="E67:F67"/>
    <mergeCell ref="I67:J67"/>
    <mergeCell ref="L67:S67"/>
    <mergeCell ref="AB67:AI67"/>
    <mergeCell ref="C68:D68"/>
    <mergeCell ref="E68:F68"/>
    <mergeCell ref="I68:J68"/>
    <mergeCell ref="L68:S68"/>
    <mergeCell ref="AB68:AI68"/>
    <mergeCell ref="C69:D69"/>
    <mergeCell ref="E69:F69"/>
    <mergeCell ref="I69:J69"/>
    <mergeCell ref="L69:S69"/>
    <mergeCell ref="AB69:AI69"/>
    <mergeCell ref="C70:D70"/>
    <mergeCell ref="E70:F70"/>
    <mergeCell ref="I70:J70"/>
    <mergeCell ref="L70:S70"/>
    <mergeCell ref="AB70:AI70"/>
    <mergeCell ref="AO78:AP79"/>
    <mergeCell ref="K79:M79"/>
    <mergeCell ref="AA79:AB79"/>
    <mergeCell ref="AC79:AD79"/>
    <mergeCell ref="AE79:AG79"/>
    <mergeCell ref="AH79:AI79"/>
    <mergeCell ref="C71:D71"/>
    <mergeCell ref="E71:F71"/>
    <mergeCell ref="I71:J71"/>
    <mergeCell ref="L71:S71"/>
    <mergeCell ref="AB71:AI71"/>
    <mergeCell ref="A78:H79"/>
    <mergeCell ref="I78:J79"/>
    <mergeCell ref="K78:M78"/>
    <mergeCell ref="N78:O79"/>
    <mergeCell ref="P78:Q79"/>
    <mergeCell ref="C81:M81"/>
    <mergeCell ref="N81:O81"/>
    <mergeCell ref="P81:Q81"/>
    <mergeCell ref="R81:S81"/>
    <mergeCell ref="T81:U81"/>
    <mergeCell ref="AA81:AB81"/>
    <mergeCell ref="AJ79:AK79"/>
    <mergeCell ref="AL79:AN79"/>
    <mergeCell ref="C80:M80"/>
    <mergeCell ref="N80:O80"/>
    <mergeCell ref="P80:Q80"/>
    <mergeCell ref="R80:S80"/>
    <mergeCell ref="T80:U80"/>
    <mergeCell ref="AA80:AB80"/>
    <mergeCell ref="AC80:AD80"/>
    <mergeCell ref="AE80:AG80"/>
    <mergeCell ref="R78:S79"/>
    <mergeCell ref="T78:U79"/>
    <mergeCell ref="AA78:AG78"/>
    <mergeCell ref="AH78:AN78"/>
    <mergeCell ref="AC81:AD81"/>
    <mergeCell ref="AE81:AG81"/>
    <mergeCell ref="AH81:AI81"/>
    <mergeCell ref="AJ81:AK81"/>
    <mergeCell ref="AL81:AN81"/>
    <mergeCell ref="AO81:AP81"/>
    <mergeCell ref="AH80:AI80"/>
    <mergeCell ref="AJ80:AK80"/>
    <mergeCell ref="AL80:AN80"/>
    <mergeCell ref="AO80:AP80"/>
    <mergeCell ref="AC82:AD82"/>
    <mergeCell ref="AE82:AG82"/>
    <mergeCell ref="AH82:AI82"/>
    <mergeCell ref="AJ82:AK82"/>
    <mergeCell ref="AL82:AN82"/>
    <mergeCell ref="AO82:AP82"/>
    <mergeCell ref="C82:M82"/>
    <mergeCell ref="N82:O82"/>
    <mergeCell ref="P82:Q82"/>
    <mergeCell ref="R82:S82"/>
    <mergeCell ref="T82:U82"/>
    <mergeCell ref="AA82:AB82"/>
    <mergeCell ref="AC83:AD83"/>
    <mergeCell ref="AE83:AG83"/>
    <mergeCell ref="AH83:AI83"/>
    <mergeCell ref="AJ83:AK83"/>
    <mergeCell ref="AL83:AN83"/>
    <mergeCell ref="AO83:AP83"/>
    <mergeCell ref="C83:M83"/>
    <mergeCell ref="N83:O83"/>
    <mergeCell ref="P83:Q83"/>
    <mergeCell ref="R83:S83"/>
    <mergeCell ref="T83:U83"/>
    <mergeCell ref="AA83:AB83"/>
    <mergeCell ref="AC84:AD84"/>
    <mergeCell ref="AE84:AG84"/>
    <mergeCell ref="AH84:AI84"/>
    <mergeCell ref="AJ84:AK84"/>
    <mergeCell ref="AL84:AN84"/>
    <mergeCell ref="AO84:AP84"/>
    <mergeCell ref="C84:M84"/>
    <mergeCell ref="N84:O84"/>
    <mergeCell ref="P84:Q84"/>
    <mergeCell ref="R84:S84"/>
    <mergeCell ref="T84:U84"/>
    <mergeCell ref="AA84:AB84"/>
    <mergeCell ref="AC85:AD85"/>
    <mergeCell ref="AE85:AG85"/>
    <mergeCell ref="AH85:AI85"/>
    <mergeCell ref="AJ85:AK85"/>
    <mergeCell ref="AL85:AN85"/>
    <mergeCell ref="AO85:AP85"/>
    <mergeCell ref="C85:M85"/>
    <mergeCell ref="N85:O85"/>
    <mergeCell ref="P85:Q85"/>
    <mergeCell ref="R85:S85"/>
    <mergeCell ref="T85:U85"/>
    <mergeCell ref="AA85:AB85"/>
    <mergeCell ref="AM89:AN89"/>
    <mergeCell ref="AO89:AP89"/>
    <mergeCell ref="C90:D90"/>
    <mergeCell ref="E90:F90"/>
    <mergeCell ref="I90:J90"/>
    <mergeCell ref="L90:S90"/>
    <mergeCell ref="AB90:AI90"/>
    <mergeCell ref="C89:D89"/>
    <mergeCell ref="E89:F89"/>
    <mergeCell ref="I89:J89"/>
    <mergeCell ref="L89:S89"/>
    <mergeCell ref="AB89:AI89"/>
    <mergeCell ref="AK89:AL89"/>
    <mergeCell ref="C91:D91"/>
    <mergeCell ref="E91:F91"/>
    <mergeCell ref="I91:J91"/>
    <mergeCell ref="L91:S91"/>
    <mergeCell ref="AB91:AI91"/>
    <mergeCell ref="C92:D92"/>
    <mergeCell ref="E92:F92"/>
    <mergeCell ref="I92:J92"/>
    <mergeCell ref="L92:S92"/>
    <mergeCell ref="AB92:AI92"/>
    <mergeCell ref="C93:D93"/>
    <mergeCell ref="E93:F93"/>
    <mergeCell ref="I93:J93"/>
    <mergeCell ref="L93:S93"/>
    <mergeCell ref="AB93:AI93"/>
    <mergeCell ref="C94:D94"/>
    <mergeCell ref="E94:F94"/>
    <mergeCell ref="I94:J94"/>
    <mergeCell ref="L94:S94"/>
    <mergeCell ref="AB94:AI94"/>
    <mergeCell ref="C95:D95"/>
    <mergeCell ref="E95:F95"/>
    <mergeCell ref="I95:J95"/>
    <mergeCell ref="L95:S95"/>
    <mergeCell ref="AB95:AI95"/>
    <mergeCell ref="C96:D96"/>
    <mergeCell ref="E96:F96"/>
    <mergeCell ref="I96:J96"/>
    <mergeCell ref="L96:S96"/>
    <mergeCell ref="AB96:AI96"/>
    <mergeCell ref="L99:S99"/>
    <mergeCell ref="AB99:AI99"/>
    <mergeCell ref="C100:D100"/>
    <mergeCell ref="E100:F100"/>
    <mergeCell ref="I100:J100"/>
    <mergeCell ref="L100:S100"/>
    <mergeCell ref="AB100:AI100"/>
    <mergeCell ref="C97:D97"/>
    <mergeCell ref="E97:F97"/>
    <mergeCell ref="I97:J97"/>
    <mergeCell ref="L97:S97"/>
    <mergeCell ref="AB97:AI97"/>
    <mergeCell ref="C98:D98"/>
    <mergeCell ref="E98:F98"/>
    <mergeCell ref="I98:J98"/>
    <mergeCell ref="L98:S98"/>
    <mergeCell ref="AB98:AI98"/>
    <mergeCell ref="A1:AP2"/>
    <mergeCell ref="C103:D103"/>
    <mergeCell ref="E103:F103"/>
    <mergeCell ref="I103:J103"/>
    <mergeCell ref="L103:S103"/>
    <mergeCell ref="AB103:AI103"/>
    <mergeCell ref="C104:D104"/>
    <mergeCell ref="E104:F104"/>
    <mergeCell ref="I104:J104"/>
    <mergeCell ref="L104:S104"/>
    <mergeCell ref="AB104:AI104"/>
    <mergeCell ref="C101:D101"/>
    <mergeCell ref="E101:F101"/>
    <mergeCell ref="I101:J101"/>
    <mergeCell ref="L101:S101"/>
    <mergeCell ref="AB101:AI101"/>
    <mergeCell ref="C102:D102"/>
    <mergeCell ref="E102:F102"/>
    <mergeCell ref="I102:J102"/>
    <mergeCell ref="L102:S102"/>
    <mergeCell ref="AB102:AI102"/>
    <mergeCell ref="C99:D99"/>
    <mergeCell ref="E99:F99"/>
    <mergeCell ref="I99:J99"/>
  </mergeCells>
  <conditionalFormatting sqref="AO18:AP20 AO34:AP37 AO53:AP57 AO80:AP85">
    <cfRule type="cellIs" dxfId="21" priority="1" stopIfTrue="1" operator="equal">
      <formula>"1o"</formula>
    </cfRule>
    <cfRule type="cellIs" dxfId="20" priority="2" stopIfTrue="1" operator="equal">
      <formula>"2o"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AN77"/>
  <sheetViews>
    <sheetView zoomScale="107" workbookViewId="0">
      <selection activeCell="C22" sqref="C22:D22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19" width="2.7109375" style="1" customWidth="1"/>
    <col min="20" max="21" width="9.140625" style="1" hidden="1" customWidth="1"/>
    <col min="22" max="22" width="7" style="1" hidden="1" customWidth="1"/>
    <col min="23" max="23" width="4.5703125" style="1" hidden="1" customWidth="1"/>
    <col min="24" max="24" width="14.28515625" style="1" hidden="1" customWidth="1"/>
    <col min="25" max="40" width="2.7109375" style="1" customWidth="1"/>
    <col min="41" max="16384" width="9.140625" style="1"/>
  </cols>
  <sheetData>
    <row r="1" spans="1:40" ht="12.75" customHeight="1">
      <c r="A1" s="421" t="s">
        <v>95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3"/>
    </row>
    <row r="2" spans="1:40" ht="12.75" customHeight="1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6"/>
    </row>
    <row r="3" spans="1:40" ht="12.75" customHeigh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6"/>
    </row>
    <row r="4" spans="1:40" ht="12.75" customHeight="1" thickBot="1">
      <c r="A4" s="416" t="s">
        <v>96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8"/>
    </row>
    <row r="5" spans="1:40" ht="12.75" customHeight="1" thickBot="1"/>
    <row r="6" spans="1:40" ht="12.75" customHeight="1">
      <c r="A6" s="363" t="s">
        <v>25</v>
      </c>
      <c r="B6" s="364"/>
      <c r="C6" s="364"/>
      <c r="D6" s="364"/>
      <c r="E6" s="364"/>
      <c r="F6" s="364"/>
      <c r="G6" s="367" t="s">
        <v>87</v>
      </c>
      <c r="H6" s="368"/>
      <c r="I6" s="371" t="s">
        <v>5</v>
      </c>
      <c r="J6" s="372"/>
      <c r="K6" s="373"/>
      <c r="L6" s="344" t="s">
        <v>27</v>
      </c>
      <c r="M6" s="345"/>
      <c r="N6" s="344" t="s">
        <v>28</v>
      </c>
      <c r="O6" s="345"/>
      <c r="P6" s="344" t="s">
        <v>29</v>
      </c>
      <c r="Q6" s="345"/>
      <c r="R6" s="348" t="s">
        <v>30</v>
      </c>
      <c r="S6" s="349"/>
      <c r="T6" s="17">
        <f>SUM(L8:M11)</f>
        <v>0</v>
      </c>
      <c r="U6" s="18">
        <v>12</v>
      </c>
      <c r="V6" s="18"/>
      <c r="W6" s="18"/>
      <c r="X6" s="18"/>
      <c r="Y6" s="447" t="s">
        <v>31</v>
      </c>
      <c r="Z6" s="448"/>
      <c r="AA6" s="448"/>
      <c r="AB6" s="448"/>
      <c r="AC6" s="448"/>
      <c r="AD6" s="448"/>
      <c r="AE6" s="449"/>
      <c r="AF6" s="447" t="s">
        <v>32</v>
      </c>
      <c r="AG6" s="448"/>
      <c r="AH6" s="448"/>
      <c r="AI6" s="448"/>
      <c r="AJ6" s="448"/>
      <c r="AK6" s="448"/>
      <c r="AL6" s="449"/>
      <c r="AM6" s="355" t="s">
        <v>33</v>
      </c>
      <c r="AN6" s="356"/>
    </row>
    <row r="7" spans="1:40" ht="12.75" customHeight="1" thickBot="1">
      <c r="A7" s="365"/>
      <c r="B7" s="366"/>
      <c r="C7" s="366"/>
      <c r="D7" s="366"/>
      <c r="E7" s="366"/>
      <c r="F7" s="366"/>
      <c r="G7" s="369"/>
      <c r="H7" s="370"/>
      <c r="I7" s="359" t="s">
        <v>56</v>
      </c>
      <c r="J7" s="360"/>
      <c r="K7" s="361"/>
      <c r="L7" s="346"/>
      <c r="M7" s="347"/>
      <c r="N7" s="346"/>
      <c r="O7" s="347"/>
      <c r="P7" s="346"/>
      <c r="Q7" s="347"/>
      <c r="R7" s="350"/>
      <c r="S7" s="351"/>
      <c r="T7" s="19" t="s">
        <v>34</v>
      </c>
      <c r="U7" s="20" t="s">
        <v>35</v>
      </c>
      <c r="V7" s="20" t="s">
        <v>36</v>
      </c>
      <c r="W7" s="20" t="s">
        <v>37</v>
      </c>
      <c r="X7" s="20" t="s">
        <v>38</v>
      </c>
      <c r="Y7" s="362" t="s">
        <v>39</v>
      </c>
      <c r="Z7" s="335"/>
      <c r="AA7" s="334" t="s">
        <v>40</v>
      </c>
      <c r="AB7" s="335"/>
      <c r="AC7" s="334" t="s">
        <v>41</v>
      </c>
      <c r="AD7" s="336"/>
      <c r="AE7" s="337"/>
      <c r="AF7" s="362" t="s">
        <v>39</v>
      </c>
      <c r="AG7" s="335"/>
      <c r="AH7" s="334" t="s">
        <v>40</v>
      </c>
      <c r="AI7" s="335"/>
      <c r="AJ7" s="334" t="s">
        <v>41</v>
      </c>
      <c r="AK7" s="336"/>
      <c r="AL7" s="337"/>
      <c r="AM7" s="357"/>
      <c r="AN7" s="358"/>
    </row>
    <row r="8" spans="1:40" ht="12.75" customHeight="1">
      <c r="A8" s="21">
        <v>1</v>
      </c>
      <c r="B8" s="85">
        <v>1</v>
      </c>
      <c r="C8" s="397" t="s">
        <v>50</v>
      </c>
      <c r="D8" s="339"/>
      <c r="E8" s="339"/>
      <c r="F8" s="339"/>
      <c r="G8" s="339"/>
      <c r="H8" s="339"/>
      <c r="I8" s="339"/>
      <c r="J8" s="339"/>
      <c r="K8" s="340"/>
      <c r="L8" s="326">
        <f>SUM(IF(R41=2,1,0))+(IF(R37=2,1,0))+(IF(R33=2,1,0))+(IF(Y33=2,1,0))+(IF(Y37=2,1,0))+(IF(Y41=2,1,0))</f>
        <v>0</v>
      </c>
      <c r="M8" s="341"/>
      <c r="N8" s="326">
        <f>SUM(IF(R41&gt;Y41,1,0))+(IF(R37&gt;Y37,1,0))+(IF(R33&gt;Y33,1,0))</f>
        <v>0</v>
      </c>
      <c r="O8" s="341"/>
      <c r="P8" s="326">
        <f>SUM(IF(Y41&gt;R41,1,0))+(IF(Y37&gt;R37,1,0))+(IF(Y33&gt;R33,1,0))</f>
        <v>0</v>
      </c>
      <c r="Q8" s="341"/>
      <c r="R8" s="342">
        <f>SUM(N8*2)+(P8)</f>
        <v>0</v>
      </c>
      <c r="S8" s="343"/>
      <c r="T8" s="23" t="e">
        <f>(N8*10)+(R8*1000)+((Y8*100)-(AA8*100))+AJ8</f>
        <v>#VALUE!</v>
      </c>
      <c r="U8" s="24" t="e">
        <f>LARGE(T8:T11,B8)</f>
        <v>#VALUE!</v>
      </c>
      <c r="V8" s="24" t="e">
        <f>MATCH(U8,T8:T11,0)</f>
        <v>#VALUE!</v>
      </c>
      <c r="W8" s="24" t="s">
        <v>43</v>
      </c>
      <c r="X8" s="24" t="e">
        <f>VLOOKUP(V8,B8:AL11,2)</f>
        <v>#VALUE!</v>
      </c>
      <c r="Y8" s="326">
        <f>SUM(R41+R37+R33)</f>
        <v>0</v>
      </c>
      <c r="Z8" s="327"/>
      <c r="AA8" s="328">
        <f>SUM(Y41+Y37+Y33)</f>
        <v>0</v>
      </c>
      <c r="AB8" s="327"/>
      <c r="AC8" s="329" t="str">
        <f>IF(AA8=0,"INF", Y8/AA8)</f>
        <v>INF</v>
      </c>
      <c r="AD8" s="330"/>
      <c r="AE8" s="331"/>
      <c r="AF8" s="326">
        <f>SUM(((AI41+AK41+AM41)+(AI37+AK37+AM37)+(AI33+AK33+AM33)))</f>
        <v>0</v>
      </c>
      <c r="AG8" s="327"/>
      <c r="AH8" s="328">
        <f>SUM((AJ41+AL41+AN41)+(AJ37+AL37+AN37)+(AJ33+AL33+AN33))</f>
        <v>0</v>
      </c>
      <c r="AI8" s="327"/>
      <c r="AJ8" s="329" t="str">
        <f>IF(AH8=0,"INF",AF8/AH8)</f>
        <v>INF</v>
      </c>
      <c r="AK8" s="330"/>
      <c r="AL8" s="331"/>
      <c r="AM8" s="332" t="e">
        <f>IF(C8=X8,"1o",IF(C8=X9,"2o",IF(C8=X10,"3o",IF(C8=X11,"4o"))))</f>
        <v>#VALUE!</v>
      </c>
      <c r="AN8" s="333"/>
    </row>
    <row r="9" spans="1:40" ht="12.75" customHeight="1">
      <c r="A9" s="25">
        <v>2</v>
      </c>
      <c r="B9" s="86">
        <v>2</v>
      </c>
      <c r="C9" s="420" t="s">
        <v>51</v>
      </c>
      <c r="D9" s="320"/>
      <c r="E9" s="320"/>
      <c r="F9" s="320"/>
      <c r="G9" s="320"/>
      <c r="H9" s="320"/>
      <c r="I9" s="320"/>
      <c r="J9" s="320"/>
      <c r="K9" s="321"/>
      <c r="L9" s="322">
        <f>SUM(IF(R42=2,1,0))+(IF(Y42=2,1,0))+(IF(Y38=2,1,0))+(IF(R38=2,1,0))+(IF(Y33=2,1,0))+(IF(R33=2,1,0))</f>
        <v>0</v>
      </c>
      <c r="M9" s="323"/>
      <c r="N9" s="322">
        <f>SUM(IF(R42&gt;Y42,1,0))+(IF(Y38&gt;R38,1,0))+(IF(Y33&gt;R33,1,0))</f>
        <v>0</v>
      </c>
      <c r="O9" s="323"/>
      <c r="P9" s="322">
        <f>SUM(IF(Y42&gt;R42,1,0))+IF(R38&gt;Y38,1,0)+(IF(R33&gt;Y33,1,0))</f>
        <v>0</v>
      </c>
      <c r="Q9" s="323"/>
      <c r="R9" s="324">
        <f>SUM(N9*2)+(P9)</f>
        <v>0</v>
      </c>
      <c r="S9" s="325"/>
      <c r="T9" s="28" t="e">
        <f>(N9*10)+(R9*1000)+((Y9*100)-(AA9*100))+AJ9</f>
        <v>#VALUE!</v>
      </c>
      <c r="U9" s="41" t="e">
        <f>LARGE(T8:T11,B9)</f>
        <v>#VALUE!</v>
      </c>
      <c r="V9" s="41" t="e">
        <f>MATCH(U9,T8:T11,0)</f>
        <v>#VALUE!</v>
      </c>
      <c r="W9" s="41" t="s">
        <v>45</v>
      </c>
      <c r="X9" s="41" t="e">
        <f>VLOOKUP(V9,B8:AL11,2)</f>
        <v>#VALUE!</v>
      </c>
      <c r="Y9" s="322">
        <f>SUM(R42+Y38+Y33)</f>
        <v>0</v>
      </c>
      <c r="Z9" s="313"/>
      <c r="AA9" s="312">
        <f>SUM(Y42+R38+R33)</f>
        <v>0</v>
      </c>
      <c r="AB9" s="313"/>
      <c r="AC9" s="314" t="str">
        <f>IF(AA9=0,"INF", Y9/AA9)</f>
        <v>INF</v>
      </c>
      <c r="AD9" s="315"/>
      <c r="AE9" s="316"/>
      <c r="AF9" s="322">
        <f>SUM((AI42+AK42+AM42)+(AJ38+AL38+AN38)+(AJ33+AL33+AN33))</f>
        <v>0</v>
      </c>
      <c r="AG9" s="313"/>
      <c r="AH9" s="312">
        <f>SUM((AJ42+AL42+AN42)+(AI38+AK38+AM38)+(AI33+AK33+AM33))</f>
        <v>0</v>
      </c>
      <c r="AI9" s="313"/>
      <c r="AJ9" s="314" t="str">
        <f>IF(AH9=0,"INF",AF9/AH9)</f>
        <v>INF</v>
      </c>
      <c r="AK9" s="315"/>
      <c r="AL9" s="316"/>
      <c r="AM9" s="317" t="e">
        <f>IF(C9=X8,"1o",IF(C9=X9,"2o",IF(C9=X10,"3o",IF(C9=X11,"4o"))))</f>
        <v>#VALUE!</v>
      </c>
      <c r="AN9" s="318"/>
    </row>
    <row r="10" spans="1:40" ht="12.75" customHeight="1">
      <c r="A10" s="42">
        <v>3</v>
      </c>
      <c r="B10" s="87">
        <v>3</v>
      </c>
      <c r="C10" s="393" t="s">
        <v>52</v>
      </c>
      <c r="D10" s="307"/>
      <c r="E10" s="307"/>
      <c r="F10" s="307"/>
      <c r="G10" s="307"/>
      <c r="H10" s="307"/>
      <c r="I10" s="307"/>
      <c r="J10" s="307"/>
      <c r="K10" s="308"/>
      <c r="L10" s="303">
        <f>SUM(IF(R34=2,1,0))+(IF(Y34=2,1,0))+(IF(Y42=2,1,0))+(IF(R42=2,1,0))+(IF(Y37=2,1,0))+(IF(R37=2,1,0))</f>
        <v>0</v>
      </c>
      <c r="M10" s="309"/>
      <c r="N10" s="303">
        <f>SUM(IF(R34&gt;Y34,1,0))+(IF(Y42&gt;R42,1,0))+IF(Y37&gt;R37,1,0)</f>
        <v>0</v>
      </c>
      <c r="O10" s="309"/>
      <c r="P10" s="303">
        <f>SUM(IF(Y34&gt;R34,1,0))+(IF(R42&gt;Y42,1,0))+(IF(R37&gt;Y37,1,0))</f>
        <v>0</v>
      </c>
      <c r="Q10" s="309"/>
      <c r="R10" s="310">
        <f>SUM(N10*2)+(P10)</f>
        <v>0</v>
      </c>
      <c r="S10" s="311"/>
      <c r="T10" s="23" t="e">
        <f>(N10*10)+(R10*1000)+((Y10*100)-(AA10*100))+AJ10</f>
        <v>#VALUE!</v>
      </c>
      <c r="U10" s="44" t="e">
        <f>LARGE(T8:T11,B10)</f>
        <v>#VALUE!</v>
      </c>
      <c r="V10" s="44" t="e">
        <f>MATCH(U10,T8:T11,0)</f>
        <v>#VALUE!</v>
      </c>
      <c r="W10" s="44" t="s">
        <v>47</v>
      </c>
      <c r="X10" s="44" t="e">
        <f>VLOOKUP(V10,B8:AL11,2)</f>
        <v>#VALUE!</v>
      </c>
      <c r="Y10" s="303">
        <f>SUM(R34+Y42+Y37)</f>
        <v>0</v>
      </c>
      <c r="Z10" s="299"/>
      <c r="AA10" s="298">
        <f>SUM(Y34+R42+R37)</f>
        <v>0</v>
      </c>
      <c r="AB10" s="299"/>
      <c r="AC10" s="300" t="str">
        <f>IF(AA10=0,"INF", Y10/AA10)</f>
        <v>INF</v>
      </c>
      <c r="AD10" s="301"/>
      <c r="AE10" s="302"/>
      <c r="AF10" s="303">
        <f>SUM((AI34+AK34+AM34)+(AJ42+AL42+AN42)+(AJ37+AL37+AN37))</f>
        <v>0</v>
      </c>
      <c r="AG10" s="299"/>
      <c r="AH10" s="298">
        <f>SUM((AJ34+AL34+AN34)+(AI42+AK42+AM42)+(AI37+AK37+AM37))</f>
        <v>0</v>
      </c>
      <c r="AI10" s="299"/>
      <c r="AJ10" s="300" t="str">
        <f>IF(AH10=0,"INF",AF10/AH10)</f>
        <v>INF</v>
      </c>
      <c r="AK10" s="301"/>
      <c r="AL10" s="302"/>
      <c r="AM10" s="394" t="e">
        <f>IF(C10=X8,"1o",IF(C10=X9,"2o",IF(C10=X10,"3o",IF(C10=X11,"4o"))))</f>
        <v>#VALUE!</v>
      </c>
      <c r="AN10" s="395"/>
    </row>
    <row r="11" spans="1:40" ht="12.75" customHeight="1" thickBot="1">
      <c r="A11" s="45">
        <v>4</v>
      </c>
      <c r="B11" s="88">
        <v>4</v>
      </c>
      <c r="C11" s="392" t="s">
        <v>53</v>
      </c>
      <c r="D11" s="293"/>
      <c r="E11" s="293"/>
      <c r="F11" s="293"/>
      <c r="G11" s="293"/>
      <c r="H11" s="293"/>
      <c r="I11" s="293"/>
      <c r="J11" s="293"/>
      <c r="K11" s="294"/>
      <c r="L11" s="289">
        <f>SUM(IF(Y34=2,1,0))+(IF(R34=2,1,0))+(IF(Y41=2,1,0))+(IF(R41=2,1,0))+(IF(R38=2,1,0))+(IF(Y38=2,1,0))</f>
        <v>0</v>
      </c>
      <c r="M11" s="295"/>
      <c r="N11" s="289">
        <f>SUM(IF(Y34&gt;R34,1,0))+(IF(Y41&gt;R41,1,0))+(IF(R38&gt;Y38,1,0))</f>
        <v>0</v>
      </c>
      <c r="O11" s="295"/>
      <c r="P11" s="289">
        <f>SUM(IF(R34&gt;Y34,1,0))+(IF(R41&gt;Y41,1,0))+(IF(Y38&gt;R38,1,0))</f>
        <v>0</v>
      </c>
      <c r="Q11" s="295"/>
      <c r="R11" s="296">
        <f>SUM(N11*2)+(P11)</f>
        <v>0</v>
      </c>
      <c r="S11" s="297"/>
      <c r="T11" s="28" t="e">
        <f>(N11*10)+(R11*1000)+((Y11*100)-(AA11*100))+AJ11</f>
        <v>#VALUE!</v>
      </c>
      <c r="U11" s="47" t="e">
        <f>LARGE(T8:T11,B11)</f>
        <v>#VALUE!</v>
      </c>
      <c r="V11" s="47" t="e">
        <f>MATCH(U11,T8:T11,0)</f>
        <v>#VALUE!</v>
      </c>
      <c r="W11" s="47" t="s">
        <v>54</v>
      </c>
      <c r="X11" s="47" t="e">
        <f>VLOOKUP(V11,B8:AL11,2)</f>
        <v>#VALUE!</v>
      </c>
      <c r="Y11" s="289">
        <f>SUM(Y34+Y41+R38)</f>
        <v>0</v>
      </c>
      <c r="Z11" s="285"/>
      <c r="AA11" s="284">
        <f>SUM(R34++R41+Y38)</f>
        <v>0</v>
      </c>
      <c r="AB11" s="285"/>
      <c r="AC11" s="286" t="str">
        <f>IF(AA11=0,"INF", Y11/AA11)</f>
        <v>INF</v>
      </c>
      <c r="AD11" s="287"/>
      <c r="AE11" s="288"/>
      <c r="AF11" s="289">
        <f>SUM((AJ34+AL34+AN34)+(AJ41+AL41+AN41)+(AI38+AK38+AM38))</f>
        <v>0</v>
      </c>
      <c r="AG11" s="285"/>
      <c r="AH11" s="284">
        <f>SUM((AI34+AK34+AM34)+(AI41+AK41+AM41)+(AJ38+AL38+AN38))</f>
        <v>0</v>
      </c>
      <c r="AI11" s="285"/>
      <c r="AJ11" s="286" t="str">
        <f>IF(AH11=0,"INF",AF11/AH11)</f>
        <v>INF</v>
      </c>
      <c r="AK11" s="287"/>
      <c r="AL11" s="288"/>
      <c r="AM11" s="390" t="e">
        <f>IF(C11=X8,"1o",IF(C11=X9,"2o",IF(C11=X10,"3o",IF(C11=X11,"4o"))))</f>
        <v>#VALUE!</v>
      </c>
      <c r="AN11" s="391"/>
    </row>
    <row r="12" spans="1:40" ht="12.75" customHeight="1" thickBot="1">
      <c r="A12" s="102"/>
      <c r="B12" s="103"/>
      <c r="C12" s="27"/>
      <c r="D12" s="27"/>
      <c r="E12" s="27"/>
      <c r="F12" s="27"/>
      <c r="G12" s="27"/>
      <c r="H12" s="27"/>
      <c r="I12" s="27"/>
      <c r="J12" s="27"/>
      <c r="K12" s="27"/>
      <c r="L12" s="104"/>
      <c r="M12" s="104"/>
      <c r="N12" s="104"/>
      <c r="O12" s="104"/>
      <c r="P12" s="104"/>
      <c r="Q12" s="104"/>
      <c r="R12" s="105"/>
      <c r="S12" s="105"/>
      <c r="T12" s="106"/>
      <c r="U12" s="106"/>
      <c r="V12" s="106"/>
      <c r="W12" s="106"/>
      <c r="X12" s="106"/>
      <c r="Y12" s="104"/>
      <c r="Z12" s="104"/>
      <c r="AA12" s="104"/>
      <c r="AB12" s="104"/>
      <c r="AC12" s="107"/>
      <c r="AF12" s="104"/>
      <c r="AG12" s="104"/>
      <c r="AH12" s="104"/>
      <c r="AI12" s="104"/>
      <c r="AJ12" s="107"/>
      <c r="AK12" s="107"/>
      <c r="AL12" s="107"/>
      <c r="AM12" s="108"/>
      <c r="AN12" s="108"/>
    </row>
    <row r="13" spans="1:40" ht="12.75" hidden="1" customHeight="1" thickBot="1">
      <c r="A13" s="102"/>
      <c r="B13" s="103"/>
      <c r="C13" s="27"/>
      <c r="D13" s="27"/>
      <c r="E13" s="27"/>
      <c r="F13" s="27"/>
      <c r="G13" s="27"/>
      <c r="H13" s="27"/>
      <c r="I13" s="27"/>
      <c r="J13" s="27"/>
      <c r="K13" s="27"/>
      <c r="L13" s="104"/>
      <c r="M13" s="104"/>
      <c r="N13" s="104"/>
      <c r="O13" s="104"/>
      <c r="P13" s="104"/>
      <c r="Q13" s="104"/>
      <c r="R13" s="105"/>
      <c r="S13" s="105"/>
      <c r="T13" s="17">
        <f>SUM(L14:M21)</f>
        <v>0</v>
      </c>
      <c r="U13" s="121">
        <v>56</v>
      </c>
      <c r="V13" s="106"/>
      <c r="W13" s="106"/>
      <c r="X13" s="106"/>
      <c r="Y13" s="104"/>
      <c r="Z13" s="104"/>
      <c r="AA13" s="104"/>
      <c r="AB13" s="104"/>
      <c r="AC13" s="107"/>
      <c r="AF13" s="104"/>
      <c r="AG13" s="104"/>
      <c r="AH13" s="104"/>
      <c r="AI13" s="104"/>
      <c r="AJ13" s="107"/>
      <c r="AK13" s="107"/>
      <c r="AL13" s="107"/>
      <c r="AM13" s="108"/>
      <c r="AN13" s="108"/>
    </row>
    <row r="14" spans="1:40" ht="12.75" hidden="1" customHeight="1" thickBot="1">
      <c r="A14" s="109">
        <v>1</v>
      </c>
      <c r="B14" s="110">
        <v>1</v>
      </c>
      <c r="C14" s="543" t="str">
        <f>C8</f>
        <v>a</v>
      </c>
      <c r="D14" s="544"/>
      <c r="E14" s="544"/>
      <c r="F14" s="544"/>
      <c r="G14" s="544"/>
      <c r="H14" s="544"/>
      <c r="I14" s="544"/>
      <c r="J14" s="544"/>
      <c r="K14" s="545"/>
      <c r="L14" s="512">
        <f>L8</f>
        <v>0</v>
      </c>
      <c r="M14" s="522"/>
      <c r="N14" s="512">
        <f>N8</f>
        <v>0</v>
      </c>
      <c r="O14" s="522"/>
      <c r="P14" s="512">
        <f>P8</f>
        <v>0</v>
      </c>
      <c r="Q14" s="522"/>
      <c r="R14" s="512">
        <f>R8</f>
        <v>0</v>
      </c>
      <c r="S14" s="522"/>
      <c r="T14" s="111" t="e">
        <f t="shared" ref="T14:T21" si="0">(N14*10)+(R14*1000)+((Y14*100)-(AA14*100))+AJ14</f>
        <v>#VALUE!</v>
      </c>
      <c r="U14" s="112" t="e">
        <f>LARGE(T14:T21,B14)</f>
        <v>#VALUE!</v>
      </c>
      <c r="V14" s="112" t="e">
        <f>MATCH(U14,T14:T21,0)</f>
        <v>#VALUE!</v>
      </c>
      <c r="W14" s="112" t="s">
        <v>43</v>
      </c>
      <c r="X14" s="112" t="e">
        <f>VLOOKUP(V14,B14:AL21,2)</f>
        <v>#VALUE!</v>
      </c>
      <c r="Y14" s="512">
        <f>Y8</f>
        <v>0</v>
      </c>
      <c r="Z14" s="513"/>
      <c r="AA14" s="512">
        <f>AA8</f>
        <v>0</v>
      </c>
      <c r="AB14" s="513"/>
      <c r="AC14" s="538" t="str">
        <f t="shared" ref="AC14:AC21" si="1">IF(AA14=0,"INF", Y14/AA14)</f>
        <v>INF</v>
      </c>
      <c r="AD14" s="555"/>
      <c r="AE14" s="556"/>
      <c r="AF14" s="512">
        <f>AF8</f>
        <v>0</v>
      </c>
      <c r="AG14" s="513"/>
      <c r="AH14" s="512">
        <f>AH8</f>
        <v>0</v>
      </c>
      <c r="AI14" s="513"/>
      <c r="AJ14" s="538" t="str">
        <f t="shared" ref="AJ14:AJ21" si="2">IF(AH14=0,"INF",AF14/AH14)</f>
        <v>INF</v>
      </c>
      <c r="AK14" s="539"/>
      <c r="AL14" s="540"/>
      <c r="AM14" s="541" t="e">
        <f>IF(C14=X14,"1o",IF(C14=X15,"2o",IF(C14=X16,"3o",IF(C14=X17,"4o"))))</f>
        <v>#VALUE!</v>
      </c>
      <c r="AN14" s="542"/>
    </row>
    <row r="15" spans="1:40" ht="12.75" hidden="1" customHeight="1" thickBot="1">
      <c r="A15" s="113">
        <v>2</v>
      </c>
      <c r="B15" s="114">
        <v>2</v>
      </c>
      <c r="C15" s="543" t="str">
        <f>C9</f>
        <v>b</v>
      </c>
      <c r="D15" s="544"/>
      <c r="E15" s="544"/>
      <c r="F15" s="544"/>
      <c r="G15" s="544"/>
      <c r="H15" s="544"/>
      <c r="I15" s="544"/>
      <c r="J15" s="544"/>
      <c r="K15" s="545"/>
      <c r="L15" s="512">
        <f>L9</f>
        <v>0</v>
      </c>
      <c r="M15" s="522"/>
      <c r="N15" s="512">
        <f>N9</f>
        <v>0</v>
      </c>
      <c r="O15" s="522"/>
      <c r="P15" s="512">
        <f>P9</f>
        <v>0</v>
      </c>
      <c r="Q15" s="522"/>
      <c r="R15" s="512">
        <f>R9</f>
        <v>0</v>
      </c>
      <c r="S15" s="522"/>
      <c r="T15" s="111" t="e">
        <f t="shared" si="0"/>
        <v>#VALUE!</v>
      </c>
      <c r="U15" s="115" t="e">
        <f>LARGE(T14:T21,B15)</f>
        <v>#VALUE!</v>
      </c>
      <c r="V15" s="115" t="e">
        <f>MATCH(U15,T14:T21,0)</f>
        <v>#VALUE!</v>
      </c>
      <c r="W15" s="115" t="s">
        <v>45</v>
      </c>
      <c r="X15" s="115" t="e">
        <f>VLOOKUP(V15,B14:AL21,2)</f>
        <v>#VALUE!</v>
      </c>
      <c r="Y15" s="512">
        <f>Y9</f>
        <v>0</v>
      </c>
      <c r="Z15" s="513"/>
      <c r="AA15" s="512">
        <f>AA9</f>
        <v>0</v>
      </c>
      <c r="AB15" s="513"/>
      <c r="AC15" s="525" t="str">
        <f t="shared" si="1"/>
        <v>INF</v>
      </c>
      <c r="AD15" s="553"/>
      <c r="AE15" s="554"/>
      <c r="AF15" s="512">
        <f>AF9</f>
        <v>0</v>
      </c>
      <c r="AG15" s="513"/>
      <c r="AH15" s="512">
        <f>AH9</f>
        <v>0</v>
      </c>
      <c r="AI15" s="513"/>
      <c r="AJ15" s="525" t="str">
        <f t="shared" si="2"/>
        <v>INF</v>
      </c>
      <c r="AK15" s="526"/>
      <c r="AL15" s="527"/>
      <c r="AM15" s="535" t="e">
        <f>IF(C15=X14,"1o",IF(C15=X15,"2o",IF(C15=X16,"3o",IF(C15=X17,"4o"))))</f>
        <v>#VALUE!</v>
      </c>
      <c r="AN15" s="536"/>
    </row>
    <row r="16" spans="1:40" ht="12.75" hidden="1" customHeight="1" thickBot="1">
      <c r="A16" s="116">
        <v>3</v>
      </c>
      <c r="B16" s="117">
        <v>3</v>
      </c>
      <c r="C16" s="543" t="str">
        <f>C10</f>
        <v>c</v>
      </c>
      <c r="D16" s="544"/>
      <c r="E16" s="544"/>
      <c r="F16" s="544"/>
      <c r="G16" s="544"/>
      <c r="H16" s="544"/>
      <c r="I16" s="544"/>
      <c r="J16" s="544"/>
      <c r="K16" s="545"/>
      <c r="L16" s="512">
        <f>L10</f>
        <v>0</v>
      </c>
      <c r="M16" s="522"/>
      <c r="N16" s="512">
        <f>N10</f>
        <v>0</v>
      </c>
      <c r="O16" s="522"/>
      <c r="P16" s="512">
        <f>P10</f>
        <v>0</v>
      </c>
      <c r="Q16" s="522"/>
      <c r="R16" s="512">
        <f>R10</f>
        <v>0</v>
      </c>
      <c r="S16" s="522"/>
      <c r="T16" s="111" t="e">
        <f t="shared" si="0"/>
        <v>#VALUE!</v>
      </c>
      <c r="U16" s="118" t="e">
        <f>LARGE(T14:T21,B16)</f>
        <v>#VALUE!</v>
      </c>
      <c r="V16" s="118" t="e">
        <f>MATCH(U16,T14:T21,0)</f>
        <v>#VALUE!</v>
      </c>
      <c r="W16" s="118" t="s">
        <v>47</v>
      </c>
      <c r="X16" s="118" t="e">
        <f>VLOOKUP(V16,B14:AL21,2)</f>
        <v>#VALUE!</v>
      </c>
      <c r="Y16" s="552">
        <f>SUM(Y39+Y43)</f>
        <v>0</v>
      </c>
      <c r="Z16" s="549"/>
      <c r="AA16" s="548">
        <f>SUM(R39+R43)</f>
        <v>0</v>
      </c>
      <c r="AB16" s="549"/>
      <c r="AC16" s="514" t="str">
        <f t="shared" si="1"/>
        <v>INF</v>
      </c>
      <c r="AD16" s="550"/>
      <c r="AE16" s="551"/>
      <c r="AF16" s="512">
        <f>AF10</f>
        <v>0</v>
      </c>
      <c r="AG16" s="513"/>
      <c r="AH16" s="512">
        <f>AH10</f>
        <v>0</v>
      </c>
      <c r="AI16" s="513"/>
      <c r="AJ16" s="514" t="str">
        <f t="shared" si="2"/>
        <v>INF</v>
      </c>
      <c r="AK16" s="515"/>
      <c r="AL16" s="516"/>
      <c r="AM16" s="528" t="e">
        <f>IF(C16=X14,"1o",IF(C16=X15,"2o",IF(C16=X16,"3o",IF(C16=X17,"4o"))))</f>
        <v>#VALUE!</v>
      </c>
      <c r="AN16" s="529"/>
    </row>
    <row r="17" spans="1:40" ht="12.75" hidden="1" customHeight="1" thickBot="1">
      <c r="A17" s="116">
        <v>4</v>
      </c>
      <c r="B17" s="117">
        <v>4</v>
      </c>
      <c r="C17" s="543" t="str">
        <f>C11</f>
        <v>d</v>
      </c>
      <c r="D17" s="544"/>
      <c r="E17" s="544"/>
      <c r="F17" s="544"/>
      <c r="G17" s="544"/>
      <c r="H17" s="544"/>
      <c r="I17" s="544"/>
      <c r="J17" s="544"/>
      <c r="K17" s="545"/>
      <c r="L17" s="512">
        <f>L11</f>
        <v>0</v>
      </c>
      <c r="M17" s="522"/>
      <c r="N17" s="512">
        <f>N11</f>
        <v>0</v>
      </c>
      <c r="O17" s="522"/>
      <c r="P17" s="512">
        <f>P11</f>
        <v>0</v>
      </c>
      <c r="Q17" s="522"/>
      <c r="R17" s="512">
        <f>R11</f>
        <v>0</v>
      </c>
      <c r="S17" s="522"/>
      <c r="T17" s="111" t="e">
        <f t="shared" si="0"/>
        <v>#VALUE!</v>
      </c>
      <c r="U17" s="118" t="e">
        <f>LARGE(T15:T21,B17)</f>
        <v>#VALUE!</v>
      </c>
      <c r="V17" s="118" t="e">
        <f>MATCH(U17,T15:T21,0)</f>
        <v>#VALUE!</v>
      </c>
      <c r="W17" s="118" t="s">
        <v>47</v>
      </c>
      <c r="X17" s="118" t="e">
        <f>VLOOKUP(V17,B14:AL21,2)</f>
        <v>#VALUE!</v>
      </c>
      <c r="Y17" s="552">
        <f>SUM(Y40+Y44)</f>
        <v>0</v>
      </c>
      <c r="Z17" s="549"/>
      <c r="AA17" s="548">
        <f>SUM(R40+R44)</f>
        <v>0</v>
      </c>
      <c r="AB17" s="549"/>
      <c r="AC17" s="514" t="str">
        <f t="shared" si="1"/>
        <v>INF</v>
      </c>
      <c r="AD17" s="550"/>
      <c r="AE17" s="551"/>
      <c r="AF17" s="512">
        <f>AF11</f>
        <v>0</v>
      </c>
      <c r="AG17" s="513"/>
      <c r="AH17" s="512">
        <f>AH11</f>
        <v>0</v>
      </c>
      <c r="AI17" s="513"/>
      <c r="AJ17" s="514" t="str">
        <f t="shared" si="2"/>
        <v>INF</v>
      </c>
      <c r="AK17" s="515"/>
      <c r="AL17" s="516"/>
      <c r="AM17" s="517" t="e">
        <f>IF(C17=X14,"1o",IF(C17=X15,"2o",IF(C17=X16,"3o",IF(C17=X17,"4o"))))</f>
        <v>#VALUE!</v>
      </c>
      <c r="AN17" s="518"/>
    </row>
    <row r="18" spans="1:40" ht="12.75" hidden="1" customHeight="1" thickBot="1">
      <c r="A18" s="109">
        <v>5</v>
      </c>
      <c r="B18" s="110">
        <v>5</v>
      </c>
      <c r="C18" s="543" t="s">
        <v>50</v>
      </c>
      <c r="D18" s="544"/>
      <c r="E18" s="544"/>
      <c r="F18" s="544"/>
      <c r="G18" s="544"/>
      <c r="H18" s="544"/>
      <c r="I18" s="544"/>
      <c r="J18" s="544"/>
      <c r="K18" s="545"/>
      <c r="L18" s="512">
        <f>L25</f>
        <v>0</v>
      </c>
      <c r="M18" s="522"/>
      <c r="N18" s="512">
        <f>N25</f>
        <v>0</v>
      </c>
      <c r="O18" s="522"/>
      <c r="P18" s="512">
        <f>P25</f>
        <v>0</v>
      </c>
      <c r="Q18" s="522"/>
      <c r="R18" s="546">
        <f>SUM(N18*2)+(P18)</f>
        <v>0</v>
      </c>
      <c r="S18" s="547"/>
      <c r="T18" s="111" t="e">
        <f t="shared" si="0"/>
        <v>#VALUE!</v>
      </c>
      <c r="U18" s="112" t="e">
        <f>LARGE(T14:T21,B18)</f>
        <v>#VALUE!</v>
      </c>
      <c r="V18" s="112" t="e">
        <f>MATCH(U18,T14:T21,0)</f>
        <v>#VALUE!</v>
      </c>
      <c r="W18" s="112" t="s">
        <v>54</v>
      </c>
      <c r="X18" s="112" t="e">
        <f>VLOOKUP(V18,B14:AL21,2)</f>
        <v>#VALUE!</v>
      </c>
      <c r="Y18" s="512">
        <f>Y25</f>
        <v>0</v>
      </c>
      <c r="Z18" s="513"/>
      <c r="AA18" s="512">
        <f>AA25</f>
        <v>0</v>
      </c>
      <c r="AB18" s="513"/>
      <c r="AC18" s="538" t="str">
        <f t="shared" si="1"/>
        <v>INF</v>
      </c>
      <c r="AD18" s="539"/>
      <c r="AE18" s="540"/>
      <c r="AF18" s="512">
        <f>AF25</f>
        <v>0</v>
      </c>
      <c r="AG18" s="513"/>
      <c r="AH18" s="512">
        <f>AH25</f>
        <v>0</v>
      </c>
      <c r="AI18" s="513"/>
      <c r="AJ18" s="538" t="str">
        <f t="shared" si="2"/>
        <v>INF</v>
      </c>
      <c r="AK18" s="539"/>
      <c r="AL18" s="540"/>
      <c r="AM18" s="541" t="e">
        <f>IF(C18=X18,"1o",IF(C18=X19,"2o",IF(C18=X20,"3o",IF(C18=X21,"4o"))))</f>
        <v>#VALUE!</v>
      </c>
      <c r="AN18" s="542"/>
    </row>
    <row r="19" spans="1:40" ht="12.75" hidden="1" customHeight="1" thickBot="1">
      <c r="A19" s="113">
        <v>6</v>
      </c>
      <c r="B19" s="114">
        <v>6</v>
      </c>
      <c r="C19" s="537" t="s">
        <v>51</v>
      </c>
      <c r="D19" s="531"/>
      <c r="E19" s="531"/>
      <c r="F19" s="531"/>
      <c r="G19" s="531"/>
      <c r="H19" s="531"/>
      <c r="I19" s="531"/>
      <c r="J19" s="531"/>
      <c r="K19" s="532"/>
      <c r="L19" s="512">
        <f>L26</f>
        <v>0</v>
      </c>
      <c r="M19" s="522"/>
      <c r="N19" s="512">
        <f>N26</f>
        <v>0</v>
      </c>
      <c r="O19" s="522"/>
      <c r="P19" s="512">
        <f>P26</f>
        <v>0</v>
      </c>
      <c r="Q19" s="522"/>
      <c r="R19" s="533">
        <f>SUM(N19*2)+(P19)</f>
        <v>0</v>
      </c>
      <c r="S19" s="534"/>
      <c r="T19" s="111" t="e">
        <f t="shared" si="0"/>
        <v>#VALUE!</v>
      </c>
      <c r="U19" s="112" t="e">
        <f>LARGE(T14:T21,B19)</f>
        <v>#VALUE!</v>
      </c>
      <c r="V19" s="112" t="e">
        <f>MATCH(U19,T14:T21,0)</f>
        <v>#VALUE!</v>
      </c>
      <c r="W19" s="112" t="s">
        <v>57</v>
      </c>
      <c r="X19" s="112" t="e">
        <f>VLOOKUP(V19,B14:AL21,2)</f>
        <v>#VALUE!</v>
      </c>
      <c r="Y19" s="512">
        <f>Y26</f>
        <v>0</v>
      </c>
      <c r="Z19" s="513"/>
      <c r="AA19" s="512">
        <f>AA26</f>
        <v>0</v>
      </c>
      <c r="AB19" s="513"/>
      <c r="AC19" s="525" t="str">
        <f t="shared" si="1"/>
        <v>INF</v>
      </c>
      <c r="AD19" s="526"/>
      <c r="AE19" s="527"/>
      <c r="AF19" s="512">
        <f>AF26</f>
        <v>0</v>
      </c>
      <c r="AG19" s="513"/>
      <c r="AH19" s="512">
        <f>AH26</f>
        <v>0</v>
      </c>
      <c r="AI19" s="513"/>
      <c r="AJ19" s="525" t="str">
        <f t="shared" si="2"/>
        <v>INF</v>
      </c>
      <c r="AK19" s="526"/>
      <c r="AL19" s="527"/>
      <c r="AM19" s="535" t="e">
        <f>IF(C19=X18,"1o",IF(C19=X19,"2o",IF(C19=X20,"3o",IF(C19=X21,"4o"))))</f>
        <v>#VALUE!</v>
      </c>
      <c r="AN19" s="536"/>
    </row>
    <row r="20" spans="1:40" ht="12.75" hidden="1" customHeight="1" thickBot="1">
      <c r="A20" s="113">
        <v>7</v>
      </c>
      <c r="B20" s="119">
        <v>7</v>
      </c>
      <c r="C20" s="530" t="s">
        <v>52</v>
      </c>
      <c r="D20" s="531"/>
      <c r="E20" s="531"/>
      <c r="F20" s="531"/>
      <c r="G20" s="531"/>
      <c r="H20" s="531"/>
      <c r="I20" s="531"/>
      <c r="J20" s="531"/>
      <c r="K20" s="532"/>
      <c r="L20" s="512">
        <f>L27</f>
        <v>0</v>
      </c>
      <c r="M20" s="522"/>
      <c r="N20" s="512">
        <f>N27</f>
        <v>0</v>
      </c>
      <c r="O20" s="522"/>
      <c r="P20" s="512">
        <f>P27</f>
        <v>0</v>
      </c>
      <c r="Q20" s="522"/>
      <c r="R20" s="533">
        <f>SUM(N20*2)+(P20)</f>
        <v>0</v>
      </c>
      <c r="S20" s="534"/>
      <c r="T20" s="111" t="e">
        <f t="shared" si="0"/>
        <v>#VALUE!</v>
      </c>
      <c r="U20" s="115" t="e">
        <f>LARGE(T14:T21,B20)</f>
        <v>#VALUE!</v>
      </c>
      <c r="V20" s="115" t="e">
        <f>MATCH(U20,T14:T21,0)</f>
        <v>#VALUE!</v>
      </c>
      <c r="W20" s="115" t="s">
        <v>61</v>
      </c>
      <c r="X20" s="115" t="e">
        <f>VLOOKUP(V20,B14:AL21,2)</f>
        <v>#VALUE!</v>
      </c>
      <c r="Y20" s="512">
        <f>Y27</f>
        <v>0</v>
      </c>
      <c r="Z20" s="513"/>
      <c r="AA20" s="512">
        <f>AA27</f>
        <v>0</v>
      </c>
      <c r="AB20" s="513"/>
      <c r="AC20" s="525" t="str">
        <f t="shared" si="1"/>
        <v>INF</v>
      </c>
      <c r="AD20" s="526"/>
      <c r="AE20" s="527"/>
      <c r="AF20" s="512">
        <f>AF27</f>
        <v>0</v>
      </c>
      <c r="AG20" s="513"/>
      <c r="AH20" s="512">
        <f>AH27</f>
        <v>0</v>
      </c>
      <c r="AI20" s="513"/>
      <c r="AJ20" s="525" t="str">
        <f t="shared" si="2"/>
        <v>INF</v>
      </c>
      <c r="AK20" s="526"/>
      <c r="AL20" s="527"/>
      <c r="AM20" s="528" t="e">
        <f>IF(C20=X18,"1o",IF(C20=X19,"2o",IF(C20=X20,"3o",IF(C20=X21,"4o"))))</f>
        <v>#VALUE!</v>
      </c>
      <c r="AN20" s="529"/>
    </row>
    <row r="21" spans="1:40" ht="12.75" hidden="1" customHeight="1" thickBot="1">
      <c r="A21" s="116">
        <v>8</v>
      </c>
      <c r="B21" s="120">
        <v>8</v>
      </c>
      <c r="C21" s="519" t="s">
        <v>53</v>
      </c>
      <c r="D21" s="520"/>
      <c r="E21" s="520"/>
      <c r="F21" s="520"/>
      <c r="G21" s="520"/>
      <c r="H21" s="520"/>
      <c r="I21" s="520"/>
      <c r="J21" s="520"/>
      <c r="K21" s="521"/>
      <c r="L21" s="512">
        <f>L28</f>
        <v>0</v>
      </c>
      <c r="M21" s="522"/>
      <c r="N21" s="512">
        <f>N28</f>
        <v>0</v>
      </c>
      <c r="O21" s="522"/>
      <c r="P21" s="512">
        <f>P28</f>
        <v>0</v>
      </c>
      <c r="Q21" s="522"/>
      <c r="R21" s="523">
        <f>SUM(N21*2)+(P21)</f>
        <v>0</v>
      </c>
      <c r="S21" s="524"/>
      <c r="T21" s="111" t="e">
        <f t="shared" si="0"/>
        <v>#VALUE!</v>
      </c>
      <c r="U21" s="118" t="e">
        <f>LARGE(T14:T21,B21)</f>
        <v>#VALUE!</v>
      </c>
      <c r="V21" s="118" t="e">
        <f>MATCH(U21,T14:T21,0)</f>
        <v>#VALUE!</v>
      </c>
      <c r="W21" s="118" t="s">
        <v>92</v>
      </c>
      <c r="X21" s="118" t="e">
        <f>VLOOKUP(V21,B14:AL21,2)</f>
        <v>#VALUE!</v>
      </c>
      <c r="Y21" s="512">
        <f>Y28</f>
        <v>0</v>
      </c>
      <c r="Z21" s="513"/>
      <c r="AA21" s="512">
        <f>AA28</f>
        <v>0</v>
      </c>
      <c r="AB21" s="513"/>
      <c r="AC21" s="514" t="str">
        <f t="shared" si="1"/>
        <v>INF</v>
      </c>
      <c r="AD21" s="515"/>
      <c r="AE21" s="516"/>
      <c r="AF21" s="512">
        <f>AF28</f>
        <v>0</v>
      </c>
      <c r="AG21" s="513"/>
      <c r="AH21" s="512">
        <f>AH28</f>
        <v>0</v>
      </c>
      <c r="AI21" s="513"/>
      <c r="AJ21" s="514" t="str">
        <f t="shared" si="2"/>
        <v>INF</v>
      </c>
      <c r="AK21" s="515"/>
      <c r="AL21" s="516"/>
      <c r="AM21" s="517" t="e">
        <f>IF(C21=X18,"1o",IF(C21=X19,"2o",IF(C21=X20,"3o",IF(C21=X21,"4o"))))</f>
        <v>#VALUE!</v>
      </c>
      <c r="AN21" s="518"/>
    </row>
    <row r="22" spans="1:40" ht="12.75" hidden="1" customHeight="1" thickBot="1">
      <c r="A22" s="102"/>
      <c r="B22" s="103"/>
      <c r="C22" s="27"/>
      <c r="D22" s="27"/>
      <c r="E22" s="27"/>
      <c r="F22" s="27"/>
      <c r="G22" s="27"/>
      <c r="H22" s="27"/>
      <c r="I22" s="27"/>
      <c r="J22" s="27"/>
      <c r="K22" s="27"/>
      <c r="L22" s="104"/>
      <c r="M22" s="104"/>
      <c r="N22" s="104"/>
      <c r="O22" s="104"/>
      <c r="P22" s="104"/>
      <c r="Q22" s="104"/>
      <c r="R22" s="105"/>
      <c r="S22" s="105"/>
      <c r="T22" s="106"/>
      <c r="U22" s="106"/>
      <c r="V22" s="106"/>
      <c r="W22" s="106"/>
      <c r="X22" s="106"/>
      <c r="Y22" s="104"/>
      <c r="Z22" s="104"/>
      <c r="AA22" s="104"/>
      <c r="AB22" s="104"/>
      <c r="AC22" s="107"/>
      <c r="AF22" s="104"/>
      <c r="AG22" s="104"/>
      <c r="AH22" s="104"/>
      <c r="AI22" s="104"/>
      <c r="AJ22" s="107"/>
      <c r="AK22" s="107"/>
      <c r="AL22" s="107"/>
      <c r="AM22" s="108"/>
      <c r="AN22" s="108"/>
    </row>
    <row r="23" spans="1:40" ht="12.75" customHeight="1">
      <c r="A23" s="363" t="s">
        <v>25</v>
      </c>
      <c r="B23" s="364"/>
      <c r="C23" s="364"/>
      <c r="D23" s="364"/>
      <c r="E23" s="364"/>
      <c r="F23" s="364"/>
      <c r="G23" s="367" t="s">
        <v>88</v>
      </c>
      <c r="H23" s="368"/>
      <c r="I23" s="371" t="s">
        <v>5</v>
      </c>
      <c r="J23" s="372"/>
      <c r="K23" s="373"/>
      <c r="L23" s="344" t="s">
        <v>27</v>
      </c>
      <c r="M23" s="345"/>
      <c r="N23" s="344" t="s">
        <v>28</v>
      </c>
      <c r="O23" s="345"/>
      <c r="P23" s="344" t="s">
        <v>29</v>
      </c>
      <c r="Q23" s="345"/>
      <c r="R23" s="348" t="s">
        <v>30</v>
      </c>
      <c r="S23" s="349"/>
      <c r="T23" s="17">
        <f>SUM(L25:M28)</f>
        <v>0</v>
      </c>
      <c r="U23" s="18">
        <v>12</v>
      </c>
      <c r="V23" s="18"/>
      <c r="W23" s="18"/>
      <c r="X23" s="18"/>
      <c r="Y23" s="447" t="s">
        <v>31</v>
      </c>
      <c r="Z23" s="448"/>
      <c r="AA23" s="448"/>
      <c r="AB23" s="448"/>
      <c r="AC23" s="448"/>
      <c r="AD23" s="448"/>
      <c r="AE23" s="449"/>
      <c r="AF23" s="447" t="s">
        <v>32</v>
      </c>
      <c r="AG23" s="448"/>
      <c r="AH23" s="448"/>
      <c r="AI23" s="448"/>
      <c r="AJ23" s="448"/>
      <c r="AK23" s="448"/>
      <c r="AL23" s="449"/>
      <c r="AM23" s="355" t="s">
        <v>33</v>
      </c>
      <c r="AN23" s="356"/>
    </row>
    <row r="24" spans="1:40" ht="12.75" customHeight="1" thickBot="1">
      <c r="A24" s="365"/>
      <c r="B24" s="366"/>
      <c r="C24" s="366"/>
      <c r="D24" s="366"/>
      <c r="E24" s="366"/>
      <c r="F24" s="366"/>
      <c r="G24" s="369"/>
      <c r="H24" s="370"/>
      <c r="I24" s="359" t="s">
        <v>56</v>
      </c>
      <c r="J24" s="360"/>
      <c r="K24" s="361"/>
      <c r="L24" s="346"/>
      <c r="M24" s="347"/>
      <c r="N24" s="346"/>
      <c r="O24" s="347"/>
      <c r="P24" s="346"/>
      <c r="Q24" s="347"/>
      <c r="R24" s="350"/>
      <c r="S24" s="351"/>
      <c r="T24" s="19" t="s">
        <v>34</v>
      </c>
      <c r="U24" s="20" t="s">
        <v>35</v>
      </c>
      <c r="V24" s="20" t="s">
        <v>36</v>
      </c>
      <c r="W24" s="20" t="s">
        <v>37</v>
      </c>
      <c r="X24" s="20" t="s">
        <v>38</v>
      </c>
      <c r="Y24" s="362" t="s">
        <v>39</v>
      </c>
      <c r="Z24" s="335"/>
      <c r="AA24" s="334" t="s">
        <v>40</v>
      </c>
      <c r="AB24" s="335"/>
      <c r="AC24" s="334" t="s">
        <v>41</v>
      </c>
      <c r="AD24" s="336"/>
      <c r="AE24" s="337"/>
      <c r="AF24" s="362" t="s">
        <v>39</v>
      </c>
      <c r="AG24" s="335"/>
      <c r="AH24" s="334" t="s">
        <v>40</v>
      </c>
      <c r="AI24" s="335"/>
      <c r="AJ24" s="334" t="s">
        <v>41</v>
      </c>
      <c r="AK24" s="336"/>
      <c r="AL24" s="337"/>
      <c r="AM24" s="357"/>
      <c r="AN24" s="358"/>
    </row>
    <row r="25" spans="1:40" ht="12.75" customHeight="1">
      <c r="A25" s="21">
        <v>5</v>
      </c>
      <c r="B25" s="85">
        <v>1</v>
      </c>
      <c r="C25" s="397" t="s">
        <v>59</v>
      </c>
      <c r="D25" s="339"/>
      <c r="E25" s="339"/>
      <c r="F25" s="339"/>
      <c r="G25" s="339"/>
      <c r="H25" s="339"/>
      <c r="I25" s="339"/>
      <c r="J25" s="339"/>
      <c r="K25" s="340"/>
      <c r="L25" s="326">
        <f>SUM(IF(R43=2,1,0))+(IF(R39=2,1,0))+(IF(R35=2,1,0))+(IF(Y35=2,1,0))+(IF(Y39=2,1,0))+(IF(Y43=2,1,0))</f>
        <v>0</v>
      </c>
      <c r="M25" s="341"/>
      <c r="N25" s="326">
        <f>SUM(IF(R43&gt;Y43,1,0))+(IF(R39&gt;Y39,1,0))+(IF(R35&gt;Y35,1,0))</f>
        <v>0</v>
      </c>
      <c r="O25" s="341"/>
      <c r="P25" s="326">
        <f>SUM(IF(Y43&gt;R43,1,0))+(IF(Y39&gt;R39,1,0))+(IF(Y35&gt;R35,1,0))</f>
        <v>0</v>
      </c>
      <c r="Q25" s="341"/>
      <c r="R25" s="342">
        <f>SUM(N25*2)+(P25)</f>
        <v>0</v>
      </c>
      <c r="S25" s="343"/>
      <c r="T25" s="23" t="e">
        <f>(N25*10)+(R25*1000)+((Y25*100)-(AA25*100))+AJ25</f>
        <v>#VALUE!</v>
      </c>
      <c r="U25" s="24" t="e">
        <f>LARGE(T25:T28,B25)</f>
        <v>#VALUE!</v>
      </c>
      <c r="V25" s="24" t="e">
        <f>MATCH(U25,T25:T28,0)</f>
        <v>#VALUE!</v>
      </c>
      <c r="W25" s="24" t="s">
        <v>43</v>
      </c>
      <c r="X25" s="24" t="e">
        <f>VLOOKUP(V25,B25:AL28,2)</f>
        <v>#VALUE!</v>
      </c>
      <c r="Y25" s="326">
        <f>SUM(R43+R39+R35)</f>
        <v>0</v>
      </c>
      <c r="Z25" s="327"/>
      <c r="AA25" s="328">
        <f>SUM(Y43+Y39+Y35)</f>
        <v>0</v>
      </c>
      <c r="AB25" s="327"/>
      <c r="AC25" s="329" t="str">
        <f>IF(AA25=0,"INF", Y25/AA25)</f>
        <v>INF</v>
      </c>
      <c r="AD25" s="330"/>
      <c r="AE25" s="331"/>
      <c r="AF25" s="326">
        <f>SUM(((AI43+AK43+AM43)+(AI39+AK39+AM39)+(AI35+AK35+AM35)))</f>
        <v>0</v>
      </c>
      <c r="AG25" s="327"/>
      <c r="AH25" s="328">
        <f>SUM((AJ43+AL43+AN43)+(AJ39+AL39+AN39)+(AJ35+AL35+AN35))</f>
        <v>0</v>
      </c>
      <c r="AI25" s="327"/>
      <c r="AJ25" s="329" t="str">
        <f>IF(AH25=0,"INF",AF25/AH25)</f>
        <v>INF</v>
      </c>
      <c r="AK25" s="330"/>
      <c r="AL25" s="331"/>
      <c r="AM25" s="332" t="e">
        <f>IF(C25=X25,"1o",IF(C25=X26,"2o",IF(C25=X27,"3o",IF(C25=X28,"4o"))))</f>
        <v>#VALUE!</v>
      </c>
      <c r="AN25" s="333"/>
    </row>
    <row r="26" spans="1:40" ht="12.75" customHeight="1">
      <c r="A26" s="25">
        <v>6</v>
      </c>
      <c r="B26" s="86">
        <v>2</v>
      </c>
      <c r="C26" s="420" t="s">
        <v>60</v>
      </c>
      <c r="D26" s="320"/>
      <c r="E26" s="320"/>
      <c r="F26" s="320"/>
      <c r="G26" s="320"/>
      <c r="H26" s="320"/>
      <c r="I26" s="320"/>
      <c r="J26" s="320"/>
      <c r="K26" s="321"/>
      <c r="L26" s="322">
        <f>SUM(IF(R44=2,1,0))+(IF(Y44=2,1,0))+(IF(Y40=2,1,0))+(IF(R40=2,1,0))+(IF(Y35=2,1,0))+(IF(R35=2,1,0))</f>
        <v>0</v>
      </c>
      <c r="M26" s="323"/>
      <c r="N26" s="322">
        <f>SUM(IF(R44&gt;Y44,1,0))+(IF(Y40&gt;R40,1,0))+(IF(Y35&gt;R35,1,0))</f>
        <v>0</v>
      </c>
      <c r="O26" s="323"/>
      <c r="P26" s="322">
        <f>SUM(IF(Y44&gt;R44,1,0))+IF(R40&gt;Y40,1,0)+(IF(R35&gt;Y35,1,0))</f>
        <v>0</v>
      </c>
      <c r="Q26" s="323"/>
      <c r="R26" s="324">
        <f>SUM(N26*2)+(P26)</f>
        <v>0</v>
      </c>
      <c r="S26" s="325"/>
      <c r="T26" s="28" t="e">
        <f>(N26*10)+(R26*1000)+((Y26*100)-(AA26*100))+AJ26</f>
        <v>#VALUE!</v>
      </c>
      <c r="U26" s="41" t="e">
        <f>LARGE(T25:T28,B26)</f>
        <v>#VALUE!</v>
      </c>
      <c r="V26" s="41" t="e">
        <f>MATCH(U26,T25:T28,0)</f>
        <v>#VALUE!</v>
      </c>
      <c r="W26" s="41" t="s">
        <v>45</v>
      </c>
      <c r="X26" s="41" t="e">
        <f>VLOOKUP(V26,B25:AL28,2)</f>
        <v>#VALUE!</v>
      </c>
      <c r="Y26" s="322">
        <f>SUM(R44+Y40+Y35)</f>
        <v>0</v>
      </c>
      <c r="Z26" s="313"/>
      <c r="AA26" s="312">
        <f>SUM(Y44+R40+R35)</f>
        <v>0</v>
      </c>
      <c r="AB26" s="313"/>
      <c r="AC26" s="314" t="str">
        <f>IF(AA26=0,"INF", Y26/AA26)</f>
        <v>INF</v>
      </c>
      <c r="AD26" s="315"/>
      <c r="AE26" s="316"/>
      <c r="AF26" s="322">
        <f>SUM((AI44+AK44+AM44)+(AJ40+AL40+AN40)+(AJ35+AL35+AN35))</f>
        <v>0</v>
      </c>
      <c r="AG26" s="313"/>
      <c r="AH26" s="312">
        <f>SUM((AJ44+AL44+AN44)+(AI40+AK40+AM40)+(AI35+AK35+AM35))</f>
        <v>0</v>
      </c>
      <c r="AI26" s="313"/>
      <c r="AJ26" s="314" t="str">
        <f>IF(AH26=0,"INF",AF26/AH26)</f>
        <v>INF</v>
      </c>
      <c r="AK26" s="315"/>
      <c r="AL26" s="316"/>
      <c r="AM26" s="317" t="e">
        <f>IF(C26=X25,"1o",IF(C26=X26,"2o",IF(C26=X27,"3o",IF(C26=X28,"4o"))))</f>
        <v>#VALUE!</v>
      </c>
      <c r="AN26" s="318"/>
    </row>
    <row r="27" spans="1:40" ht="12.75" customHeight="1">
      <c r="A27" s="42">
        <v>7</v>
      </c>
      <c r="B27" s="87">
        <v>3</v>
      </c>
      <c r="C27" s="393" t="s">
        <v>93</v>
      </c>
      <c r="D27" s="307"/>
      <c r="E27" s="307"/>
      <c r="F27" s="307"/>
      <c r="G27" s="307"/>
      <c r="H27" s="307"/>
      <c r="I27" s="307"/>
      <c r="J27" s="307"/>
      <c r="K27" s="308"/>
      <c r="L27" s="303">
        <f>SUM(IF(R36=2,1,0))+(IF(Y36=2,1,0))+(IF(Y44=2,1,0))+(IF(R44=2,1,0))+(IF(Y39=2,1,0))+(IF(R39=2,1,0))</f>
        <v>0</v>
      </c>
      <c r="M27" s="309"/>
      <c r="N27" s="303">
        <f>SUM(IF(R36&gt;Y36,1,0))+(IF(Y44&gt;R44,1,0))+IF(Y39&gt;R39,1,0)</f>
        <v>0</v>
      </c>
      <c r="O27" s="309"/>
      <c r="P27" s="303">
        <f>SUM(IF(Y36&gt;R36,1,0))+(IF(R44&gt;Y44,1,0))+(IF(R39&gt;Y39,1,0))</f>
        <v>0</v>
      </c>
      <c r="Q27" s="309"/>
      <c r="R27" s="310">
        <f>SUM(N27*2)+(P27)</f>
        <v>0</v>
      </c>
      <c r="S27" s="311"/>
      <c r="T27" s="23" t="e">
        <f>(N27*10)+(R27*1000)+((Y27*100)-(AA27*100))+AJ27</f>
        <v>#VALUE!</v>
      </c>
      <c r="U27" s="44" t="e">
        <f>LARGE(T25:T28,B27)</f>
        <v>#VALUE!</v>
      </c>
      <c r="V27" s="44" t="e">
        <f>MATCH(U27,T25:T28,0)</f>
        <v>#VALUE!</v>
      </c>
      <c r="W27" s="44" t="s">
        <v>47</v>
      </c>
      <c r="X27" s="44" t="e">
        <f>VLOOKUP(V27,B25:AL28,2)</f>
        <v>#VALUE!</v>
      </c>
      <c r="Y27" s="303">
        <f>SUM(R36+Y44+Y39)</f>
        <v>0</v>
      </c>
      <c r="Z27" s="299"/>
      <c r="AA27" s="298">
        <f>SUM(Y36+R44+R39)</f>
        <v>0</v>
      </c>
      <c r="AB27" s="299"/>
      <c r="AC27" s="300" t="str">
        <f>IF(AA27=0,"INF", Y27/AA27)</f>
        <v>INF</v>
      </c>
      <c r="AD27" s="301"/>
      <c r="AE27" s="302"/>
      <c r="AF27" s="303">
        <f>SUM((AI36+AK36+AM36)+(AJ44+AL44+AN44)+(AJ39+AL39+AN39))</f>
        <v>0</v>
      </c>
      <c r="AG27" s="299"/>
      <c r="AH27" s="298">
        <f>SUM((AJ36+AL36+AN36)+(AI44+AK44+AM44)+(AI39+AK39+AM39))</f>
        <v>0</v>
      </c>
      <c r="AI27" s="299"/>
      <c r="AJ27" s="300" t="str">
        <f>IF(AH27=0,"INF",AF27/AH27)</f>
        <v>INF</v>
      </c>
      <c r="AK27" s="301"/>
      <c r="AL27" s="302"/>
      <c r="AM27" s="394" t="e">
        <f>IF(C27=X25,"1o",IF(C27=X26,"2o",IF(C27=X27,"3o",IF(C27=X28,"4o"))))</f>
        <v>#VALUE!</v>
      </c>
      <c r="AN27" s="395"/>
    </row>
    <row r="28" spans="1:40" ht="12.75" customHeight="1" thickBot="1">
      <c r="A28" s="45">
        <v>8</v>
      </c>
      <c r="B28" s="88">
        <v>4</v>
      </c>
      <c r="C28" s="392" t="s">
        <v>97</v>
      </c>
      <c r="D28" s="293"/>
      <c r="E28" s="293"/>
      <c r="F28" s="293"/>
      <c r="G28" s="293"/>
      <c r="H28" s="293"/>
      <c r="I28" s="293"/>
      <c r="J28" s="293"/>
      <c r="K28" s="294"/>
      <c r="L28" s="289">
        <f>SUM(IF(Y36=2,1,0))+(IF(R36=2,1,0))+(IF(Y43=2,1,0))+(IF(R43=2,1,0))+(IF(R40=2,1,0))+(IF(Y40=2,1,0))</f>
        <v>0</v>
      </c>
      <c r="M28" s="295"/>
      <c r="N28" s="289">
        <f>SUM(IF(Y36&gt;R36,1,0))+(IF(Y43&gt;R43,1,0))+(IF(R40&gt;Y40,1,0))</f>
        <v>0</v>
      </c>
      <c r="O28" s="295"/>
      <c r="P28" s="289">
        <f>SUM(IF(R36&gt;Y36,1,0))+(IF(R43&gt;Y43,1,0))+(IF(Y40&gt;R40,1,0))</f>
        <v>0</v>
      </c>
      <c r="Q28" s="295"/>
      <c r="R28" s="296">
        <f>SUM(N28*2)+(P28)</f>
        <v>0</v>
      </c>
      <c r="S28" s="297"/>
      <c r="T28" s="28" t="e">
        <f>(N28*10)+(R28*1000)+((Y28*100)-(AA28*100))+AJ28</f>
        <v>#VALUE!</v>
      </c>
      <c r="U28" s="47" t="e">
        <f>LARGE(T25:T28,B28)</f>
        <v>#VALUE!</v>
      </c>
      <c r="V28" s="47" t="e">
        <f>MATCH(U28,T25:T28,0)</f>
        <v>#VALUE!</v>
      </c>
      <c r="W28" s="47" t="s">
        <v>54</v>
      </c>
      <c r="X28" s="47" t="e">
        <f>VLOOKUP(V28,B25:AL28,2)</f>
        <v>#VALUE!</v>
      </c>
      <c r="Y28" s="289">
        <f>SUM(Y36+Y43+R40)</f>
        <v>0</v>
      </c>
      <c r="Z28" s="285"/>
      <c r="AA28" s="284">
        <f>SUM(R36++R43+Y40)</f>
        <v>0</v>
      </c>
      <c r="AB28" s="285"/>
      <c r="AC28" s="286" t="str">
        <f>IF(AA28=0,"INF", Y28/AA28)</f>
        <v>INF</v>
      </c>
      <c r="AD28" s="287"/>
      <c r="AE28" s="288"/>
      <c r="AF28" s="289">
        <f>SUM((AJ36+AL36+AN36)+(AJ43+AL43+AN43)+(AI40+AK40+AM40))</f>
        <v>0</v>
      </c>
      <c r="AG28" s="285"/>
      <c r="AH28" s="284">
        <f>SUM((AI36+AK36+AM36)+(AI43+AK43+AM43)+(AJ40+AL40+AN40))</f>
        <v>0</v>
      </c>
      <c r="AI28" s="285"/>
      <c r="AJ28" s="286" t="str">
        <f>IF(AH28=0,"INF",AF28/AH28)</f>
        <v>INF</v>
      </c>
      <c r="AK28" s="287"/>
      <c r="AL28" s="288"/>
      <c r="AM28" s="390" t="e">
        <f>IF(C28=X25,"1o",IF(C28=X26,"2o",IF(C28=X27,"3o",IF(C28=X28,"4o"))))</f>
        <v>#VALUE!</v>
      </c>
      <c r="AN28" s="391"/>
    </row>
    <row r="29" spans="1:40" ht="12.75" customHeight="1"/>
    <row r="30" spans="1:40" ht="12.75" customHeight="1"/>
    <row r="31" spans="1:40" ht="12.75" customHeight="1">
      <c r="A31" s="2" t="s">
        <v>55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40" ht="12.75" customHeight="1">
      <c r="A32" s="4" t="s">
        <v>1</v>
      </c>
      <c r="B32" s="4"/>
      <c r="C32" s="282" t="s">
        <v>3</v>
      </c>
      <c r="D32" s="282"/>
      <c r="E32" s="4" t="s">
        <v>4</v>
      </c>
      <c r="F32" s="4" t="s">
        <v>5</v>
      </c>
      <c r="G32" s="283" t="s">
        <v>6</v>
      </c>
      <c r="H32" s="283"/>
      <c r="J32" s="282" t="s">
        <v>7</v>
      </c>
      <c r="K32" s="282"/>
      <c r="L32" s="282"/>
      <c r="M32" s="282"/>
      <c r="N32" s="282"/>
      <c r="O32" s="282"/>
      <c r="P32" s="282"/>
      <c r="Q32" s="282"/>
      <c r="R32" s="4"/>
      <c r="S32" s="4" t="s">
        <v>8</v>
      </c>
      <c r="T32" s="4"/>
      <c r="U32" s="4"/>
      <c r="V32" s="4"/>
      <c r="W32" s="4"/>
      <c r="X32" s="4"/>
      <c r="Y32" s="5"/>
      <c r="Z32" s="281" t="s">
        <v>7</v>
      </c>
      <c r="AA32" s="281"/>
      <c r="AB32" s="281"/>
      <c r="AC32" s="281"/>
      <c r="AD32" s="281"/>
      <c r="AE32" s="281"/>
      <c r="AF32" s="281"/>
      <c r="AG32" s="281"/>
      <c r="AI32" s="281" t="s">
        <v>9</v>
      </c>
      <c r="AJ32" s="281"/>
      <c r="AK32" s="281" t="s">
        <v>10</v>
      </c>
      <c r="AL32" s="281"/>
      <c r="AM32" s="281" t="s">
        <v>11</v>
      </c>
      <c r="AN32" s="281"/>
    </row>
    <row r="33" spans="1:40" ht="12.75" customHeight="1">
      <c r="A33" s="6">
        <v>1</v>
      </c>
      <c r="B33" s="8"/>
      <c r="C33" s="275">
        <v>0.35416666666666669</v>
      </c>
      <c r="D33" s="276"/>
      <c r="E33" s="9" t="str">
        <f>G6</f>
        <v>A</v>
      </c>
      <c r="F33" s="9" t="str">
        <f>I7</f>
        <v>F</v>
      </c>
      <c r="G33" s="277" t="s">
        <v>49</v>
      </c>
      <c r="H33" s="278"/>
      <c r="I33" s="10">
        <f>A8</f>
        <v>1</v>
      </c>
      <c r="J33" s="279" t="str">
        <f>C8</f>
        <v>a</v>
      </c>
      <c r="K33" s="279"/>
      <c r="L33" s="279"/>
      <c r="M33" s="279"/>
      <c r="N33" s="279"/>
      <c r="O33" s="279"/>
      <c r="P33" s="279"/>
      <c r="Q33" s="279"/>
      <c r="R33" s="11">
        <f t="shared" ref="R33:R42" si="3">(IF(AI33&gt;AJ33,1,0))+(IF(AK33&gt;AL33,1,0))+(IF(AM33&gt;AN33,1,0))</f>
        <v>0</v>
      </c>
      <c r="S33" s="12" t="s">
        <v>8</v>
      </c>
      <c r="T33" s="12"/>
      <c r="U33" s="12"/>
      <c r="V33" s="12"/>
      <c r="W33" s="12"/>
      <c r="X33" s="12"/>
      <c r="Y33" s="11">
        <f t="shared" ref="Y33:Y42" si="4">(IF(AJ33&gt;AI33,1,0))+(IF(AL33&gt;AK33,1,0))+(IF(AN33&gt;AM33,1,0))</f>
        <v>0</v>
      </c>
      <c r="Z33" s="280" t="str">
        <f>C9</f>
        <v>b</v>
      </c>
      <c r="AA33" s="280"/>
      <c r="AB33" s="280"/>
      <c r="AC33" s="280"/>
      <c r="AD33" s="280"/>
      <c r="AE33" s="280"/>
      <c r="AF33" s="280"/>
      <c r="AG33" s="280"/>
      <c r="AH33" s="14">
        <f>A9</f>
        <v>2</v>
      </c>
      <c r="AI33" s="15"/>
      <c r="AJ33" s="16"/>
      <c r="AK33" s="15"/>
      <c r="AL33" s="16"/>
      <c r="AM33" s="15"/>
      <c r="AN33" s="16"/>
    </row>
    <row r="34" spans="1:40" ht="12.75" customHeight="1">
      <c r="A34" s="6">
        <v>2</v>
      </c>
      <c r="B34" s="8"/>
      <c r="C34" s="275">
        <v>0.39583333333333331</v>
      </c>
      <c r="D34" s="276"/>
      <c r="E34" s="9" t="str">
        <f>G6</f>
        <v>A</v>
      </c>
      <c r="F34" s="9" t="str">
        <f>I7</f>
        <v>F</v>
      </c>
      <c r="G34" s="277" t="s">
        <v>49</v>
      </c>
      <c r="H34" s="278"/>
      <c r="I34" s="10">
        <f>A10</f>
        <v>3</v>
      </c>
      <c r="J34" s="279" t="str">
        <f>C10</f>
        <v>c</v>
      </c>
      <c r="K34" s="279"/>
      <c r="L34" s="279"/>
      <c r="M34" s="279"/>
      <c r="N34" s="279"/>
      <c r="O34" s="279"/>
      <c r="P34" s="279"/>
      <c r="Q34" s="279"/>
      <c r="R34" s="11">
        <f t="shared" si="3"/>
        <v>0</v>
      </c>
      <c r="S34" s="12" t="s">
        <v>8</v>
      </c>
      <c r="T34" s="12"/>
      <c r="U34" s="12"/>
      <c r="V34" s="12"/>
      <c r="W34" s="12"/>
      <c r="X34" s="12"/>
      <c r="Y34" s="11">
        <f t="shared" si="4"/>
        <v>0</v>
      </c>
      <c r="Z34" s="280" t="str">
        <f>C11</f>
        <v>d</v>
      </c>
      <c r="AA34" s="280"/>
      <c r="AB34" s="280"/>
      <c r="AC34" s="280"/>
      <c r="AD34" s="280"/>
      <c r="AE34" s="280"/>
      <c r="AF34" s="280"/>
      <c r="AG34" s="280"/>
      <c r="AH34" s="14">
        <f>A11</f>
        <v>4</v>
      </c>
      <c r="AI34" s="36"/>
      <c r="AJ34" s="37"/>
      <c r="AK34" s="36"/>
      <c r="AL34" s="37"/>
      <c r="AM34" s="36"/>
      <c r="AN34" s="37"/>
    </row>
    <row r="35" spans="1:40" ht="12.75" customHeight="1">
      <c r="A35" s="6">
        <v>3</v>
      </c>
      <c r="B35" s="8"/>
      <c r="C35" s="275">
        <v>0.4375</v>
      </c>
      <c r="D35" s="276"/>
      <c r="E35" s="9" t="str">
        <f>G23</f>
        <v>B</v>
      </c>
      <c r="F35" s="9" t="str">
        <f>I24</f>
        <v>F</v>
      </c>
      <c r="G35" s="277" t="s">
        <v>49</v>
      </c>
      <c r="H35" s="278"/>
      <c r="I35" s="10">
        <f>A25</f>
        <v>5</v>
      </c>
      <c r="J35" s="279" t="str">
        <f>C25</f>
        <v>e</v>
      </c>
      <c r="K35" s="279"/>
      <c r="L35" s="279"/>
      <c r="M35" s="279"/>
      <c r="N35" s="279"/>
      <c r="O35" s="279"/>
      <c r="P35" s="279"/>
      <c r="Q35" s="279"/>
      <c r="R35" s="11">
        <f t="shared" si="3"/>
        <v>0</v>
      </c>
      <c r="S35" s="12" t="s">
        <v>8</v>
      </c>
      <c r="T35" s="12"/>
      <c r="U35" s="12"/>
      <c r="V35" s="12"/>
      <c r="W35" s="12"/>
      <c r="X35" s="12"/>
      <c r="Y35" s="11">
        <f t="shared" si="4"/>
        <v>0</v>
      </c>
      <c r="Z35" s="280" t="str">
        <f>C26</f>
        <v>f</v>
      </c>
      <c r="AA35" s="280"/>
      <c r="AB35" s="280"/>
      <c r="AC35" s="280"/>
      <c r="AD35" s="280"/>
      <c r="AE35" s="280"/>
      <c r="AF35" s="280"/>
      <c r="AG35" s="280"/>
      <c r="AH35" s="14">
        <f>A26</f>
        <v>6</v>
      </c>
      <c r="AI35" s="15"/>
      <c r="AJ35" s="16"/>
      <c r="AK35" s="15"/>
      <c r="AL35" s="16"/>
      <c r="AM35" s="15"/>
      <c r="AN35" s="16"/>
    </row>
    <row r="36" spans="1:40" ht="12.75" customHeight="1">
      <c r="A36" s="6">
        <v>4</v>
      </c>
      <c r="B36" s="8"/>
      <c r="C36" s="275">
        <v>0.47916666666666669</v>
      </c>
      <c r="D36" s="276"/>
      <c r="E36" s="9" t="str">
        <f>G23</f>
        <v>B</v>
      </c>
      <c r="F36" s="9" t="str">
        <f>I24</f>
        <v>F</v>
      </c>
      <c r="G36" s="277" t="s">
        <v>49</v>
      </c>
      <c r="H36" s="278"/>
      <c r="I36" s="10">
        <f>A27</f>
        <v>7</v>
      </c>
      <c r="J36" s="279" t="str">
        <f>C27</f>
        <v>g</v>
      </c>
      <c r="K36" s="279"/>
      <c r="L36" s="279"/>
      <c r="M36" s="279"/>
      <c r="N36" s="279"/>
      <c r="O36" s="279"/>
      <c r="P36" s="279"/>
      <c r="Q36" s="279"/>
      <c r="R36" s="11">
        <f t="shared" si="3"/>
        <v>0</v>
      </c>
      <c r="S36" s="12" t="s">
        <v>8</v>
      </c>
      <c r="T36" s="12"/>
      <c r="U36" s="12"/>
      <c r="V36" s="12"/>
      <c r="W36" s="12"/>
      <c r="X36" s="12"/>
      <c r="Y36" s="11">
        <f t="shared" si="4"/>
        <v>0</v>
      </c>
      <c r="Z36" s="280" t="str">
        <f>C28</f>
        <v>h</v>
      </c>
      <c r="AA36" s="280"/>
      <c r="AB36" s="280"/>
      <c r="AC36" s="280"/>
      <c r="AD36" s="280"/>
      <c r="AE36" s="280"/>
      <c r="AF36" s="280"/>
      <c r="AG36" s="280"/>
      <c r="AH36" s="14">
        <f>A28</f>
        <v>8</v>
      </c>
      <c r="AI36" s="36"/>
      <c r="AJ36" s="37"/>
      <c r="AK36" s="36"/>
      <c r="AL36" s="37"/>
      <c r="AM36" s="36"/>
      <c r="AN36" s="37"/>
    </row>
    <row r="37" spans="1:40" ht="12.75" customHeight="1">
      <c r="A37" s="6">
        <v>5</v>
      </c>
      <c r="B37" s="8"/>
      <c r="C37" s="275">
        <v>0.52083333333333337</v>
      </c>
      <c r="D37" s="276"/>
      <c r="E37" s="9" t="str">
        <f>G6</f>
        <v>A</v>
      </c>
      <c r="F37" s="9" t="str">
        <f>I7</f>
        <v>F</v>
      </c>
      <c r="G37" s="277" t="s">
        <v>49</v>
      </c>
      <c r="H37" s="278"/>
      <c r="I37" s="10">
        <f>A8</f>
        <v>1</v>
      </c>
      <c r="J37" s="279" t="str">
        <f>C8</f>
        <v>a</v>
      </c>
      <c r="K37" s="279"/>
      <c r="L37" s="279"/>
      <c r="M37" s="279"/>
      <c r="N37" s="279"/>
      <c r="O37" s="279"/>
      <c r="P37" s="279"/>
      <c r="Q37" s="279"/>
      <c r="R37" s="11">
        <f t="shared" si="3"/>
        <v>0</v>
      </c>
      <c r="S37" s="12" t="s">
        <v>8</v>
      </c>
      <c r="T37" s="12"/>
      <c r="U37" s="12"/>
      <c r="V37" s="12"/>
      <c r="W37" s="12"/>
      <c r="X37" s="12"/>
      <c r="Y37" s="11">
        <f t="shared" si="4"/>
        <v>0</v>
      </c>
      <c r="Z37" s="280" t="str">
        <f>C10</f>
        <v>c</v>
      </c>
      <c r="AA37" s="280"/>
      <c r="AB37" s="280"/>
      <c r="AC37" s="280"/>
      <c r="AD37" s="280"/>
      <c r="AE37" s="280"/>
      <c r="AF37" s="280"/>
      <c r="AG37" s="280"/>
      <c r="AH37" s="14">
        <f>A10</f>
        <v>3</v>
      </c>
      <c r="AI37" s="15"/>
      <c r="AJ37" s="16"/>
      <c r="AK37" s="15"/>
      <c r="AL37" s="16"/>
      <c r="AM37" s="15"/>
      <c r="AN37" s="16"/>
    </row>
    <row r="38" spans="1:40" ht="12.75" customHeight="1">
      <c r="A38" s="6">
        <v>6</v>
      </c>
      <c r="B38" s="8"/>
      <c r="C38" s="275">
        <v>0.5625</v>
      </c>
      <c r="D38" s="276"/>
      <c r="E38" s="9" t="str">
        <f>G6</f>
        <v>A</v>
      </c>
      <c r="F38" s="9" t="str">
        <f>I7</f>
        <v>F</v>
      </c>
      <c r="G38" s="277" t="s">
        <v>49</v>
      </c>
      <c r="H38" s="278"/>
      <c r="I38" s="10">
        <f>A11</f>
        <v>4</v>
      </c>
      <c r="J38" s="279" t="str">
        <f>C11</f>
        <v>d</v>
      </c>
      <c r="K38" s="279"/>
      <c r="L38" s="279"/>
      <c r="M38" s="279"/>
      <c r="N38" s="279"/>
      <c r="O38" s="279"/>
      <c r="P38" s="279"/>
      <c r="Q38" s="279"/>
      <c r="R38" s="11">
        <f t="shared" si="3"/>
        <v>0</v>
      </c>
      <c r="S38" s="12" t="s">
        <v>8</v>
      </c>
      <c r="T38" s="12"/>
      <c r="U38" s="12"/>
      <c r="V38" s="12"/>
      <c r="W38" s="12"/>
      <c r="X38" s="12"/>
      <c r="Y38" s="11">
        <f t="shared" si="4"/>
        <v>0</v>
      </c>
      <c r="Z38" s="280" t="str">
        <f>C9</f>
        <v>b</v>
      </c>
      <c r="AA38" s="280"/>
      <c r="AB38" s="280"/>
      <c r="AC38" s="280"/>
      <c r="AD38" s="280"/>
      <c r="AE38" s="280"/>
      <c r="AF38" s="280"/>
      <c r="AG38" s="280"/>
      <c r="AH38" s="14">
        <f>A9</f>
        <v>2</v>
      </c>
      <c r="AI38" s="36"/>
      <c r="AJ38" s="37"/>
      <c r="AK38" s="36"/>
      <c r="AL38" s="37"/>
      <c r="AM38" s="36"/>
      <c r="AN38" s="37"/>
    </row>
    <row r="39" spans="1:40" ht="12.75" customHeight="1">
      <c r="A39" s="6">
        <v>7</v>
      </c>
      <c r="B39" s="8"/>
      <c r="C39" s="275">
        <v>0.60416666666666663</v>
      </c>
      <c r="D39" s="276"/>
      <c r="E39" s="9" t="str">
        <f>G23</f>
        <v>B</v>
      </c>
      <c r="F39" s="9" t="str">
        <f>I24</f>
        <v>F</v>
      </c>
      <c r="G39" s="277" t="s">
        <v>49</v>
      </c>
      <c r="H39" s="278"/>
      <c r="I39" s="10">
        <f>A25</f>
        <v>5</v>
      </c>
      <c r="J39" s="279" t="str">
        <f>C25</f>
        <v>e</v>
      </c>
      <c r="K39" s="279"/>
      <c r="L39" s="279"/>
      <c r="M39" s="279"/>
      <c r="N39" s="279"/>
      <c r="O39" s="279"/>
      <c r="P39" s="279"/>
      <c r="Q39" s="279"/>
      <c r="R39" s="11">
        <f t="shared" si="3"/>
        <v>0</v>
      </c>
      <c r="S39" s="12" t="s">
        <v>8</v>
      </c>
      <c r="T39" s="12"/>
      <c r="U39" s="12"/>
      <c r="V39" s="12"/>
      <c r="W39" s="12"/>
      <c r="X39" s="12"/>
      <c r="Y39" s="11">
        <f t="shared" si="4"/>
        <v>0</v>
      </c>
      <c r="Z39" s="280" t="str">
        <f>C27</f>
        <v>g</v>
      </c>
      <c r="AA39" s="280"/>
      <c r="AB39" s="280"/>
      <c r="AC39" s="280"/>
      <c r="AD39" s="280"/>
      <c r="AE39" s="280"/>
      <c r="AF39" s="280"/>
      <c r="AG39" s="280"/>
      <c r="AH39" s="14">
        <f>A27</f>
        <v>7</v>
      </c>
      <c r="AI39" s="15"/>
      <c r="AJ39" s="16"/>
      <c r="AK39" s="15"/>
      <c r="AL39" s="16"/>
      <c r="AM39" s="15"/>
      <c r="AN39" s="16"/>
    </row>
    <row r="40" spans="1:40" ht="12.75" customHeight="1">
      <c r="A40" s="6">
        <v>8</v>
      </c>
      <c r="B40" s="8"/>
      <c r="C40" s="275">
        <v>0.64583333333333337</v>
      </c>
      <c r="D40" s="276"/>
      <c r="E40" s="9" t="str">
        <f>G23</f>
        <v>B</v>
      </c>
      <c r="F40" s="9" t="str">
        <f>I24</f>
        <v>F</v>
      </c>
      <c r="G40" s="277" t="s">
        <v>49</v>
      </c>
      <c r="H40" s="278"/>
      <c r="I40" s="10">
        <f>A28</f>
        <v>8</v>
      </c>
      <c r="J40" s="279" t="str">
        <f>C28</f>
        <v>h</v>
      </c>
      <c r="K40" s="279"/>
      <c r="L40" s="279"/>
      <c r="M40" s="279"/>
      <c r="N40" s="279"/>
      <c r="O40" s="279"/>
      <c r="P40" s="279"/>
      <c r="Q40" s="279"/>
      <c r="R40" s="11">
        <f t="shared" si="3"/>
        <v>0</v>
      </c>
      <c r="S40" s="12" t="s">
        <v>8</v>
      </c>
      <c r="T40" s="12"/>
      <c r="U40" s="12"/>
      <c r="V40" s="12"/>
      <c r="W40" s="12"/>
      <c r="X40" s="12"/>
      <c r="Y40" s="11">
        <f t="shared" si="4"/>
        <v>0</v>
      </c>
      <c r="Z40" s="280" t="str">
        <f>C26</f>
        <v>f</v>
      </c>
      <c r="AA40" s="280"/>
      <c r="AB40" s="280"/>
      <c r="AC40" s="280"/>
      <c r="AD40" s="280"/>
      <c r="AE40" s="280"/>
      <c r="AF40" s="280"/>
      <c r="AG40" s="280"/>
      <c r="AH40" s="14">
        <f>A26</f>
        <v>6</v>
      </c>
      <c r="AI40" s="36"/>
      <c r="AJ40" s="37"/>
      <c r="AK40" s="36"/>
      <c r="AL40" s="37"/>
      <c r="AM40" s="36"/>
      <c r="AN40" s="37"/>
    </row>
    <row r="41" spans="1:40" ht="12.75" customHeight="1">
      <c r="A41" s="6">
        <v>9</v>
      </c>
      <c r="B41" s="8"/>
      <c r="C41" s="275">
        <v>0.6875</v>
      </c>
      <c r="D41" s="276"/>
      <c r="E41" s="9" t="str">
        <f>G6</f>
        <v>A</v>
      </c>
      <c r="F41" s="9" t="str">
        <f>I7</f>
        <v>F</v>
      </c>
      <c r="G41" s="277" t="s">
        <v>49</v>
      </c>
      <c r="H41" s="278"/>
      <c r="I41" s="10">
        <f>A8</f>
        <v>1</v>
      </c>
      <c r="J41" s="279" t="str">
        <f>C8</f>
        <v>a</v>
      </c>
      <c r="K41" s="279"/>
      <c r="L41" s="279"/>
      <c r="M41" s="279"/>
      <c r="N41" s="279"/>
      <c r="O41" s="279"/>
      <c r="P41" s="279"/>
      <c r="Q41" s="279"/>
      <c r="R41" s="11">
        <f t="shared" si="3"/>
        <v>0</v>
      </c>
      <c r="S41" s="12" t="s">
        <v>8</v>
      </c>
      <c r="T41" s="12"/>
      <c r="U41" s="12"/>
      <c r="V41" s="12"/>
      <c r="W41" s="12"/>
      <c r="X41" s="12"/>
      <c r="Y41" s="11">
        <f t="shared" si="4"/>
        <v>0</v>
      </c>
      <c r="Z41" s="280" t="str">
        <f>C11</f>
        <v>d</v>
      </c>
      <c r="AA41" s="280"/>
      <c r="AB41" s="280"/>
      <c r="AC41" s="280"/>
      <c r="AD41" s="280"/>
      <c r="AE41" s="280"/>
      <c r="AF41" s="280"/>
      <c r="AG41" s="280"/>
      <c r="AH41" s="14">
        <f>A11</f>
        <v>4</v>
      </c>
      <c r="AI41" s="15"/>
      <c r="AJ41" s="16"/>
      <c r="AK41" s="15"/>
      <c r="AL41" s="16"/>
      <c r="AM41" s="15"/>
      <c r="AN41" s="16"/>
    </row>
    <row r="42" spans="1:40" ht="12.75" customHeight="1">
      <c r="A42" s="6">
        <v>10</v>
      </c>
      <c r="B42" s="8"/>
      <c r="C42" s="275">
        <v>0.72916666666666663</v>
      </c>
      <c r="D42" s="276"/>
      <c r="E42" s="9" t="str">
        <f>G6</f>
        <v>A</v>
      </c>
      <c r="F42" s="9" t="str">
        <f>I7</f>
        <v>F</v>
      </c>
      <c r="G42" s="277" t="s">
        <v>49</v>
      </c>
      <c r="H42" s="278"/>
      <c r="I42" s="10">
        <f>A9</f>
        <v>2</v>
      </c>
      <c r="J42" s="279" t="str">
        <f>C9</f>
        <v>b</v>
      </c>
      <c r="K42" s="279"/>
      <c r="L42" s="279"/>
      <c r="M42" s="279"/>
      <c r="N42" s="279"/>
      <c r="O42" s="279"/>
      <c r="P42" s="279"/>
      <c r="Q42" s="279"/>
      <c r="R42" s="11">
        <f t="shared" si="3"/>
        <v>0</v>
      </c>
      <c r="S42" s="12" t="s">
        <v>8</v>
      </c>
      <c r="T42" s="12"/>
      <c r="U42" s="12"/>
      <c r="V42" s="12"/>
      <c r="W42" s="12"/>
      <c r="X42" s="12"/>
      <c r="Y42" s="11">
        <f t="shared" si="4"/>
        <v>0</v>
      </c>
      <c r="Z42" s="280" t="str">
        <f>C10</f>
        <v>c</v>
      </c>
      <c r="AA42" s="280"/>
      <c r="AB42" s="280"/>
      <c r="AC42" s="280"/>
      <c r="AD42" s="280"/>
      <c r="AE42" s="280"/>
      <c r="AF42" s="280"/>
      <c r="AG42" s="280"/>
      <c r="AH42" s="14">
        <f>A10</f>
        <v>3</v>
      </c>
      <c r="AI42" s="36"/>
      <c r="AJ42" s="37"/>
      <c r="AK42" s="36"/>
      <c r="AL42" s="37"/>
      <c r="AM42" s="36"/>
      <c r="AN42" s="37"/>
    </row>
    <row r="43" spans="1:40" ht="12.75" customHeight="1">
      <c r="A43" s="6">
        <v>11</v>
      </c>
      <c r="B43" s="8"/>
      <c r="C43" s="275">
        <v>0.77083333333333337</v>
      </c>
      <c r="D43" s="276"/>
      <c r="E43" s="9" t="str">
        <f>G23</f>
        <v>B</v>
      </c>
      <c r="F43" s="9" t="str">
        <f>I24</f>
        <v>F</v>
      </c>
      <c r="G43" s="277" t="s">
        <v>49</v>
      </c>
      <c r="H43" s="278"/>
      <c r="I43" s="10">
        <f>A25</f>
        <v>5</v>
      </c>
      <c r="J43" s="279" t="str">
        <f>C25</f>
        <v>e</v>
      </c>
      <c r="K43" s="279"/>
      <c r="L43" s="279"/>
      <c r="M43" s="279"/>
      <c r="N43" s="279"/>
      <c r="O43" s="279"/>
      <c r="P43" s="279"/>
      <c r="Q43" s="279"/>
      <c r="R43" s="11">
        <f>(IF(AI43&gt;AJ43,1,0))+(IF(AK43&gt;AL43,1,0))+(IF(AM43&gt;AN43,1,0))</f>
        <v>0</v>
      </c>
      <c r="S43" s="12" t="s">
        <v>8</v>
      </c>
      <c r="T43" s="12"/>
      <c r="U43" s="12"/>
      <c r="V43" s="12"/>
      <c r="W43" s="12"/>
      <c r="X43" s="12"/>
      <c r="Y43" s="11">
        <f>(IF(AJ43&gt;AI43,1,0))+(IF(AL43&gt;AK43,1,0))+(IF(AN43&gt;AM43,1,0))</f>
        <v>0</v>
      </c>
      <c r="Z43" s="280" t="str">
        <f>C28</f>
        <v>h</v>
      </c>
      <c r="AA43" s="280"/>
      <c r="AB43" s="280"/>
      <c r="AC43" s="280"/>
      <c r="AD43" s="280"/>
      <c r="AE43" s="280"/>
      <c r="AF43" s="280"/>
      <c r="AG43" s="280"/>
      <c r="AH43" s="14">
        <f>A28</f>
        <v>8</v>
      </c>
      <c r="AI43" s="15"/>
      <c r="AJ43" s="16"/>
      <c r="AK43" s="15"/>
      <c r="AL43" s="16"/>
      <c r="AM43" s="15"/>
      <c r="AN43" s="16"/>
    </row>
    <row r="44" spans="1:40" ht="12.75" customHeight="1">
      <c r="A44" s="6">
        <v>12</v>
      </c>
      <c r="B44" s="8"/>
      <c r="C44" s="275">
        <v>0.8125</v>
      </c>
      <c r="D44" s="276"/>
      <c r="E44" s="9" t="str">
        <f>G23</f>
        <v>B</v>
      </c>
      <c r="F44" s="9" t="str">
        <f>I24</f>
        <v>F</v>
      </c>
      <c r="G44" s="277" t="s">
        <v>49</v>
      </c>
      <c r="H44" s="278"/>
      <c r="I44" s="10">
        <f>A26</f>
        <v>6</v>
      </c>
      <c r="J44" s="279" t="str">
        <f>C26</f>
        <v>f</v>
      </c>
      <c r="K44" s="279"/>
      <c r="L44" s="279"/>
      <c r="M44" s="279"/>
      <c r="N44" s="279"/>
      <c r="O44" s="279"/>
      <c r="P44" s="279"/>
      <c r="Q44" s="279"/>
      <c r="R44" s="11">
        <f>(IF(AI44&gt;AJ44,1,0))+(IF(AK44&gt;AL44,1,0))+(IF(AM44&gt;AN44,1,0))</f>
        <v>0</v>
      </c>
      <c r="S44" s="12" t="s">
        <v>8</v>
      </c>
      <c r="T44" s="12"/>
      <c r="U44" s="12"/>
      <c r="V44" s="12"/>
      <c r="W44" s="12"/>
      <c r="X44" s="12"/>
      <c r="Y44" s="11">
        <f>(IF(AJ44&gt;AI44,1,0))+(IF(AL44&gt;AK44,1,0))+(IF(AN44&gt;AM44,1,0))</f>
        <v>0</v>
      </c>
      <c r="Z44" s="280" t="str">
        <f>C27</f>
        <v>g</v>
      </c>
      <c r="AA44" s="280"/>
      <c r="AB44" s="280"/>
      <c r="AC44" s="280"/>
      <c r="AD44" s="280"/>
      <c r="AE44" s="280"/>
      <c r="AF44" s="280"/>
      <c r="AG44" s="280"/>
      <c r="AH44" s="14">
        <f>A27</f>
        <v>7</v>
      </c>
      <c r="AI44" s="36"/>
      <c r="AJ44" s="37"/>
      <c r="AK44" s="36"/>
      <c r="AL44" s="37"/>
      <c r="AM44" s="36"/>
      <c r="AN44" s="37"/>
    </row>
    <row r="45" spans="1:40" ht="12.75" customHeight="1"/>
    <row r="46" spans="1:40" ht="12.75" customHeight="1"/>
    <row r="47" spans="1:40">
      <c r="A47" s="2" t="s">
        <v>98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40">
      <c r="A48" s="4" t="s">
        <v>1</v>
      </c>
      <c r="B48" s="4"/>
      <c r="C48" s="282" t="s">
        <v>3</v>
      </c>
      <c r="D48" s="282"/>
      <c r="E48" s="4" t="s">
        <v>4</v>
      </c>
      <c r="F48" s="4" t="s">
        <v>5</v>
      </c>
      <c r="G48" s="283" t="s">
        <v>6</v>
      </c>
      <c r="H48" s="283"/>
      <c r="J48" s="282" t="s">
        <v>7</v>
      </c>
      <c r="K48" s="282"/>
      <c r="L48" s="282"/>
      <c r="M48" s="282"/>
      <c r="N48" s="282"/>
      <c r="O48" s="282"/>
      <c r="P48" s="282"/>
      <c r="Q48" s="282"/>
      <c r="R48" s="4"/>
      <c r="S48" s="4" t="s">
        <v>8</v>
      </c>
      <c r="T48" s="4"/>
      <c r="U48" s="4"/>
      <c r="V48" s="4"/>
      <c r="W48" s="4"/>
      <c r="X48" s="4"/>
      <c r="Y48" s="5"/>
      <c r="Z48" s="281" t="s">
        <v>7</v>
      </c>
      <c r="AA48" s="281"/>
      <c r="AB48" s="281"/>
      <c r="AC48" s="281"/>
      <c r="AD48" s="281"/>
      <c r="AE48" s="281"/>
      <c r="AF48" s="281"/>
      <c r="AG48" s="281"/>
      <c r="AI48" s="281" t="s">
        <v>9</v>
      </c>
      <c r="AJ48" s="281"/>
      <c r="AK48" s="281" t="s">
        <v>10</v>
      </c>
      <c r="AL48" s="281"/>
      <c r="AM48" s="281" t="s">
        <v>11</v>
      </c>
      <c r="AN48" s="281"/>
    </row>
    <row r="49" spans="1:40" ht="15">
      <c r="A49" s="6">
        <v>13</v>
      </c>
      <c r="B49" s="8"/>
      <c r="C49" s="275">
        <v>0.35416666666666669</v>
      </c>
      <c r="D49" s="276"/>
      <c r="E49" s="9"/>
      <c r="F49" s="9" t="s">
        <v>12</v>
      </c>
      <c r="G49" s="277" t="s">
        <v>13</v>
      </c>
      <c r="H49" s="278"/>
      <c r="I49" s="10" t="s">
        <v>14</v>
      </c>
      <c r="J49" s="279" t="str">
        <f>IF(T6=12,X8,"1A")</f>
        <v>1A</v>
      </c>
      <c r="K49" s="279"/>
      <c r="L49" s="279"/>
      <c r="M49" s="279"/>
      <c r="N49" s="279"/>
      <c r="O49" s="279"/>
      <c r="P49" s="279"/>
      <c r="Q49" s="279"/>
      <c r="R49" s="11">
        <f>(IF(AI49&gt;AJ49,1,0))+(IF(AK49&gt;AL49,1,0))+(IF(AM49&gt;AN49,1,0))</f>
        <v>0</v>
      </c>
      <c r="S49" s="12" t="s">
        <v>8</v>
      </c>
      <c r="T49" s="12"/>
      <c r="U49" s="12"/>
      <c r="V49" s="12"/>
      <c r="W49" s="12"/>
      <c r="X49" s="12"/>
      <c r="Y49" s="11">
        <f>(IF(AJ49&gt;AI49,1,0))+(IF(AL49&gt;AK49,1,0))+(IF(AN49&gt;AM49,1,0))</f>
        <v>0</v>
      </c>
      <c r="Z49" s="280" t="str">
        <f>IF(T23=12,X26,"2B")</f>
        <v>2B</v>
      </c>
      <c r="AA49" s="280"/>
      <c r="AB49" s="280"/>
      <c r="AC49" s="280"/>
      <c r="AD49" s="280"/>
      <c r="AE49" s="280"/>
      <c r="AF49" s="280"/>
      <c r="AG49" s="280"/>
      <c r="AH49" s="14" t="s">
        <v>15</v>
      </c>
      <c r="AI49" s="15"/>
      <c r="AJ49" s="16"/>
      <c r="AK49" s="15"/>
      <c r="AL49" s="16"/>
      <c r="AM49" s="15"/>
      <c r="AN49" s="16"/>
    </row>
    <row r="50" spans="1:40" ht="15">
      <c r="A50" s="6">
        <f>A49+1</f>
        <v>14</v>
      </c>
      <c r="B50" s="8"/>
      <c r="C50" s="275">
        <v>0.39583333333333331</v>
      </c>
      <c r="D50" s="276"/>
      <c r="E50" s="9"/>
      <c r="F50" s="9" t="str">
        <f>F49</f>
        <v>M</v>
      </c>
      <c r="G50" s="277" t="s">
        <v>16</v>
      </c>
      <c r="H50" s="278"/>
      <c r="I50" s="10" t="s">
        <v>17</v>
      </c>
      <c r="J50" s="279" t="str">
        <f>IF(T23=12,X25,"1B")</f>
        <v>1B</v>
      </c>
      <c r="K50" s="279"/>
      <c r="L50" s="279"/>
      <c r="M50" s="279"/>
      <c r="N50" s="279"/>
      <c r="O50" s="279"/>
      <c r="P50" s="279"/>
      <c r="Q50" s="279"/>
      <c r="R50" s="11">
        <f>(IF(AI50&gt;AJ50,1,0))+(IF(AK50&gt;AL50,1,0))+(IF(AM50&gt;AN50,1,0))</f>
        <v>0</v>
      </c>
      <c r="S50" s="12" t="s">
        <v>8</v>
      </c>
      <c r="T50" s="12"/>
      <c r="U50" s="12"/>
      <c r="V50" s="12"/>
      <c r="W50" s="12"/>
      <c r="X50" s="12"/>
      <c r="Y50" s="11">
        <f>(IF(AJ50&gt;AI50,1,0))+(IF(AL50&gt;AK50,1,0))+(IF(AN50&gt;AM50,1,0))</f>
        <v>0</v>
      </c>
      <c r="Z50" s="280" t="str">
        <f>IF(T6=12,X9,"2A")</f>
        <v>2A</v>
      </c>
      <c r="AA50" s="280"/>
      <c r="AB50" s="280"/>
      <c r="AC50" s="280"/>
      <c r="AD50" s="280"/>
      <c r="AE50" s="280"/>
      <c r="AF50" s="280"/>
      <c r="AG50" s="280"/>
      <c r="AH50" s="14" t="s">
        <v>18</v>
      </c>
      <c r="AI50" s="15"/>
      <c r="AJ50" s="16"/>
      <c r="AK50" s="15"/>
      <c r="AL50" s="16"/>
      <c r="AM50" s="15"/>
      <c r="AN50" s="16"/>
    </row>
    <row r="51" spans="1:40" ht="15">
      <c r="A51" s="6">
        <f>A50+1</f>
        <v>15</v>
      </c>
      <c r="B51" s="8"/>
      <c r="C51" s="275">
        <v>0.4375</v>
      </c>
      <c r="D51" s="276"/>
      <c r="E51" s="9"/>
      <c r="F51" s="9" t="str">
        <f>F50</f>
        <v>M</v>
      </c>
      <c r="G51" s="277" t="s">
        <v>19</v>
      </c>
      <c r="H51" s="278"/>
      <c r="I51" s="10" t="s">
        <v>20</v>
      </c>
      <c r="J51" s="279" t="str">
        <f>IF(R49&lt;Y49,J49,IF(Y49&lt;R49,Z49,IF(R49=Y49,"P"&amp;A49)))</f>
        <v>P13</v>
      </c>
      <c r="K51" s="279"/>
      <c r="L51" s="279"/>
      <c r="M51" s="279"/>
      <c r="N51" s="279"/>
      <c r="O51" s="279"/>
      <c r="P51" s="279"/>
      <c r="Q51" s="279"/>
      <c r="R51" s="11">
        <f>(IF(AI51&gt;AJ51,1,0))+(IF(AK51&gt;AL51,1,0))+(IF(AM51&gt;AN51,1,0))</f>
        <v>0</v>
      </c>
      <c r="S51" s="12" t="s">
        <v>8</v>
      </c>
      <c r="T51" s="12"/>
      <c r="U51" s="12"/>
      <c r="V51" s="12"/>
      <c r="W51" s="12"/>
      <c r="X51" s="12"/>
      <c r="Y51" s="11">
        <f>(IF(AJ51&gt;AI51,1,0))+(IF(AL51&gt;AK51,1,0))+(IF(AN51&gt;AM51,1,0))</f>
        <v>0</v>
      </c>
      <c r="Z51" s="280" t="str">
        <f>IF(R50&lt;Y50,J50,IF(Y50&lt;R50,Z50,IF(R50=Y50,"P"&amp;A50)))</f>
        <v>P14</v>
      </c>
      <c r="AA51" s="280"/>
      <c r="AB51" s="280"/>
      <c r="AC51" s="280"/>
      <c r="AD51" s="280"/>
      <c r="AE51" s="280"/>
      <c r="AF51" s="280"/>
      <c r="AG51" s="280"/>
      <c r="AH51" s="14" t="s">
        <v>21</v>
      </c>
      <c r="AI51" s="15"/>
      <c r="AJ51" s="16"/>
      <c r="AK51" s="15"/>
      <c r="AL51" s="16"/>
      <c r="AM51" s="15"/>
      <c r="AN51" s="16"/>
    </row>
    <row r="52" spans="1:40" ht="15">
      <c r="A52" s="6">
        <f>A51+1</f>
        <v>16</v>
      </c>
      <c r="B52" s="8"/>
      <c r="C52" s="275">
        <v>0.47916666666666669</v>
      </c>
      <c r="D52" s="276"/>
      <c r="E52" s="9"/>
      <c r="F52" s="9" t="str">
        <f>F51</f>
        <v>M</v>
      </c>
      <c r="G52" s="414" t="s">
        <v>22</v>
      </c>
      <c r="H52" s="415"/>
      <c r="I52" s="10" t="s">
        <v>23</v>
      </c>
      <c r="J52" s="279" t="str">
        <f>IF(R49&gt;Y49,J49,IF(Y49&gt;R49,Z49,IF(R49=Y49,"V"&amp;A49)))</f>
        <v>V13</v>
      </c>
      <c r="K52" s="279"/>
      <c r="L52" s="279"/>
      <c r="M52" s="279"/>
      <c r="N52" s="279"/>
      <c r="O52" s="279"/>
      <c r="P52" s="279"/>
      <c r="Q52" s="279"/>
      <c r="R52" s="11">
        <f>(IF(AI52&gt;AJ52,1,0))+(IF(AK52&gt;AL52,1,0))+(IF(AM52&gt;AN52,1,0))</f>
        <v>0</v>
      </c>
      <c r="S52" s="12" t="s">
        <v>8</v>
      </c>
      <c r="T52" s="12"/>
      <c r="U52" s="12"/>
      <c r="V52" s="12"/>
      <c r="W52" s="12"/>
      <c r="X52" s="12"/>
      <c r="Y52" s="11">
        <f>(IF(AJ52&gt;AI52,1,0))+(IF(AL52&gt;AK52,1,0))+(IF(AN52&gt;AM52,1,0))</f>
        <v>0</v>
      </c>
      <c r="Z52" s="280" t="str">
        <f>IF(R50&gt;Y50,J50,IF(Y50&gt;R50,Z50,IF(R50=Y50,"V"&amp;A50)))</f>
        <v>V14</v>
      </c>
      <c r="AA52" s="280"/>
      <c r="AB52" s="280"/>
      <c r="AC52" s="280"/>
      <c r="AD52" s="280"/>
      <c r="AE52" s="280"/>
      <c r="AF52" s="280"/>
      <c r="AG52" s="280"/>
      <c r="AH52" s="14" t="s">
        <v>24</v>
      </c>
      <c r="AI52" s="15"/>
      <c r="AJ52" s="16"/>
      <c r="AK52" s="15"/>
      <c r="AL52" s="16"/>
      <c r="AM52" s="15"/>
      <c r="AN52" s="16"/>
    </row>
    <row r="55" spans="1:40" ht="15.75">
      <c r="A55" s="57" t="s">
        <v>62</v>
      </c>
      <c r="B55" s="57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60"/>
      <c r="AF55" s="60"/>
      <c r="AG55" s="60"/>
      <c r="AH55" s="60"/>
      <c r="AI55" s="60"/>
      <c r="AJ55" s="60"/>
      <c r="AK55" s="60"/>
      <c r="AL55" s="60"/>
      <c r="AM55" s="60"/>
      <c r="AN55" s="60"/>
    </row>
    <row r="56" spans="1:40" ht="10.5" customHeight="1">
      <c r="A56" s="61"/>
      <c r="B56" s="61"/>
      <c r="C56" s="62"/>
    </row>
    <row r="57" spans="1:40" ht="19.5" customHeight="1">
      <c r="A57" s="61" t="s">
        <v>64</v>
      </c>
      <c r="B57" s="61"/>
      <c r="C57" s="68"/>
      <c r="F57" s="64" t="str">
        <f>IF(R52&gt;Y52,J52,IF(Y52&gt;R52,Z52,IF(R52=Y52,"1o Lugar")))</f>
        <v>1o Lugar</v>
      </c>
      <c r="G57" s="59"/>
      <c r="H57" s="59"/>
      <c r="I57" s="71"/>
      <c r="J57" s="72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7.5" customHeight="1">
      <c r="A58" s="61"/>
      <c r="B58" s="61"/>
      <c r="C58" s="68"/>
      <c r="I58" s="69"/>
      <c r="J58" s="70"/>
    </row>
    <row r="59" spans="1:40" ht="18" customHeight="1">
      <c r="A59" s="61" t="s">
        <v>66</v>
      </c>
      <c r="B59" s="61"/>
      <c r="C59" s="68"/>
      <c r="F59" s="65" t="str">
        <f>IF(R52&lt;Y52,J52,IF(Y52&lt;R52,Z52,IF(R52=Y52,"2o Lugar")))</f>
        <v>2o Lugar</v>
      </c>
      <c r="G59" s="59"/>
      <c r="H59" s="59"/>
      <c r="I59" s="71"/>
      <c r="J59" s="72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7.5" customHeight="1">
      <c r="A60" s="61"/>
      <c r="B60" s="61"/>
      <c r="C60" s="68"/>
      <c r="I60" s="69"/>
      <c r="J60" s="70"/>
    </row>
    <row r="61" spans="1:40" ht="16.5" customHeight="1">
      <c r="A61" s="61" t="s">
        <v>68</v>
      </c>
      <c r="B61" s="61"/>
      <c r="C61" s="68"/>
      <c r="F61" s="66" t="str">
        <f>IF(R51&gt;Y51,J51,IF(Y51&gt;R51,Z51,IF(R51=Y51,"3o Lugar")))</f>
        <v>3o Lugar</v>
      </c>
      <c r="G61" s="59"/>
      <c r="H61" s="59"/>
      <c r="I61" s="71"/>
      <c r="J61" s="72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2" spans="1:40" ht="7.5" customHeight="1"/>
    <row r="63" spans="1:40" ht="15">
      <c r="A63" s="61" t="s">
        <v>70</v>
      </c>
      <c r="B63" s="61"/>
      <c r="C63" s="62"/>
      <c r="F63" s="67" t="str">
        <f>IF(R51&lt;Y51,J51,IF(Y51&lt;R51,Z51,IF(R51=Y51,"4o Lugar")))</f>
        <v>4o Lugar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4" spans="1:40" ht="15">
      <c r="A64" s="61" t="s">
        <v>84</v>
      </c>
      <c r="B64" s="61"/>
      <c r="C64" s="62"/>
      <c r="F64" s="67" t="str">
        <f>IF(T13=14,X19,"5o Lugar")</f>
        <v>5o Lugar</v>
      </c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</row>
    <row r="65" spans="1:40" ht="15">
      <c r="A65" s="61" t="s">
        <v>89</v>
      </c>
      <c r="B65" s="61"/>
      <c r="C65" s="62"/>
      <c r="F65" s="67" t="str">
        <f>IF(T13=14,X20,"6o Lugar")</f>
        <v>6o Lugar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  <row r="66" spans="1:40" ht="15">
      <c r="A66" s="61" t="s">
        <v>94</v>
      </c>
      <c r="B66" s="61"/>
      <c r="C66" s="62"/>
      <c r="F66" s="67" t="str">
        <f>IF(T13=14,X21,"7o Lugar")</f>
        <v>7o Lugar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</row>
    <row r="67" spans="1:40" ht="15">
      <c r="A67" s="61" t="s">
        <v>99</v>
      </c>
      <c r="B67" s="61"/>
      <c r="C67" s="62"/>
      <c r="F67" s="67" t="str">
        <f>IF(T22=12,X29,"8o Lugar")</f>
        <v>8o Lugar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</row>
    <row r="77" spans="1:40">
      <c r="A77" s="33"/>
      <c r="B77" s="33"/>
      <c r="C77" s="35"/>
      <c r="D77" s="35"/>
      <c r="E77" s="35"/>
      <c r="F77" s="35"/>
      <c r="G77" s="35"/>
      <c r="H77" s="35"/>
      <c r="I77" s="35"/>
      <c r="J77" s="35"/>
      <c r="K77" s="35"/>
    </row>
  </sheetData>
  <mergeCells count="306">
    <mergeCell ref="A1:AN3"/>
    <mergeCell ref="A4:AN4"/>
    <mergeCell ref="A6:F7"/>
    <mergeCell ref="G6:H7"/>
    <mergeCell ref="I6:K6"/>
    <mergeCell ref="L6:M7"/>
    <mergeCell ref="N6:O7"/>
    <mergeCell ref="P6:Q7"/>
    <mergeCell ref="R6:S7"/>
    <mergeCell ref="Y6:AE6"/>
    <mergeCell ref="AF6:AL6"/>
    <mergeCell ref="AM6:AN7"/>
    <mergeCell ref="I7:K7"/>
    <mergeCell ref="Y7:Z7"/>
    <mergeCell ref="AA7:AB7"/>
    <mergeCell ref="AC7:AE7"/>
    <mergeCell ref="AF7:AG7"/>
    <mergeCell ref="AH7:AI7"/>
    <mergeCell ref="AJ7:AL7"/>
    <mergeCell ref="AA8:AB8"/>
    <mergeCell ref="AC8:AE8"/>
    <mergeCell ref="AF8:AG8"/>
    <mergeCell ref="AH8:AI8"/>
    <mergeCell ref="AJ8:AL8"/>
    <mergeCell ref="AM8:AN8"/>
    <mergeCell ref="C8:K8"/>
    <mergeCell ref="L8:M8"/>
    <mergeCell ref="N8:O8"/>
    <mergeCell ref="P8:Q8"/>
    <mergeCell ref="R8:S8"/>
    <mergeCell ref="Y8:Z8"/>
    <mergeCell ref="AA9:AB9"/>
    <mergeCell ref="AC9:AE9"/>
    <mergeCell ref="AF9:AG9"/>
    <mergeCell ref="AH9:AI9"/>
    <mergeCell ref="AJ9:AL9"/>
    <mergeCell ref="AM9:AN9"/>
    <mergeCell ref="C9:K9"/>
    <mergeCell ref="L9:M9"/>
    <mergeCell ref="N9:O9"/>
    <mergeCell ref="P9:Q9"/>
    <mergeCell ref="R9:S9"/>
    <mergeCell ref="Y9:Z9"/>
    <mergeCell ref="AA10:AB10"/>
    <mergeCell ref="AC10:AE10"/>
    <mergeCell ref="AF10:AG10"/>
    <mergeCell ref="AH10:AI10"/>
    <mergeCell ref="AJ10:AL10"/>
    <mergeCell ref="AM10:AN10"/>
    <mergeCell ref="C10:K10"/>
    <mergeCell ref="L10:M10"/>
    <mergeCell ref="N10:O10"/>
    <mergeCell ref="P10:Q10"/>
    <mergeCell ref="R10:S10"/>
    <mergeCell ref="Y10:Z10"/>
    <mergeCell ref="AA11:AB11"/>
    <mergeCell ref="AC11:AE11"/>
    <mergeCell ref="AF11:AG11"/>
    <mergeCell ref="AH11:AI11"/>
    <mergeCell ref="AJ11:AL11"/>
    <mergeCell ref="AM11:AN11"/>
    <mergeCell ref="C11:K11"/>
    <mergeCell ref="L11:M11"/>
    <mergeCell ref="N11:O11"/>
    <mergeCell ref="P11:Q11"/>
    <mergeCell ref="R11:S11"/>
    <mergeCell ref="Y11:Z11"/>
    <mergeCell ref="AA14:AB14"/>
    <mergeCell ref="AC14:AE14"/>
    <mergeCell ref="AF14:AG14"/>
    <mergeCell ref="AH14:AI14"/>
    <mergeCell ref="AJ14:AL14"/>
    <mergeCell ref="AM14:AN14"/>
    <mergeCell ref="C14:K14"/>
    <mergeCell ref="L14:M14"/>
    <mergeCell ref="N14:O14"/>
    <mergeCell ref="P14:Q14"/>
    <mergeCell ref="R14:S14"/>
    <mergeCell ref="Y14:Z14"/>
    <mergeCell ref="AA15:AB15"/>
    <mergeCell ref="AC15:AE15"/>
    <mergeCell ref="AF15:AG15"/>
    <mergeCell ref="AH15:AI15"/>
    <mergeCell ref="AJ15:AL15"/>
    <mergeCell ref="AM15:AN15"/>
    <mergeCell ref="C15:K15"/>
    <mergeCell ref="L15:M15"/>
    <mergeCell ref="N15:O15"/>
    <mergeCell ref="P15:Q15"/>
    <mergeCell ref="R15:S15"/>
    <mergeCell ref="Y15:Z15"/>
    <mergeCell ref="AA16:AB16"/>
    <mergeCell ref="AC16:AE16"/>
    <mergeCell ref="AF16:AG16"/>
    <mergeCell ref="AH16:AI16"/>
    <mergeCell ref="AJ16:AL16"/>
    <mergeCell ref="AM16:AN16"/>
    <mergeCell ref="C16:K16"/>
    <mergeCell ref="L16:M16"/>
    <mergeCell ref="N16:O16"/>
    <mergeCell ref="P16:Q16"/>
    <mergeCell ref="R16:S16"/>
    <mergeCell ref="Y16:Z16"/>
    <mergeCell ref="AA17:AB17"/>
    <mergeCell ref="AC17:AE17"/>
    <mergeCell ref="AF17:AG17"/>
    <mergeCell ref="AH17:AI17"/>
    <mergeCell ref="AJ17:AL17"/>
    <mergeCell ref="AM17:AN17"/>
    <mergeCell ref="C17:K17"/>
    <mergeCell ref="L17:M17"/>
    <mergeCell ref="N17:O17"/>
    <mergeCell ref="P17:Q17"/>
    <mergeCell ref="R17:S17"/>
    <mergeCell ref="Y17:Z17"/>
    <mergeCell ref="AA18:AB18"/>
    <mergeCell ref="AC18:AE18"/>
    <mergeCell ref="AF18:AG18"/>
    <mergeCell ref="AH18:AI18"/>
    <mergeCell ref="AJ18:AL18"/>
    <mergeCell ref="AM18:AN18"/>
    <mergeCell ref="C18:K18"/>
    <mergeCell ref="L18:M18"/>
    <mergeCell ref="N18:O18"/>
    <mergeCell ref="P18:Q18"/>
    <mergeCell ref="R18:S18"/>
    <mergeCell ref="Y18:Z18"/>
    <mergeCell ref="AA19:AB19"/>
    <mergeCell ref="AC19:AE19"/>
    <mergeCell ref="AF19:AG19"/>
    <mergeCell ref="AH19:AI19"/>
    <mergeCell ref="AJ19:AL19"/>
    <mergeCell ref="AM19:AN19"/>
    <mergeCell ref="C19:K19"/>
    <mergeCell ref="L19:M19"/>
    <mergeCell ref="N19:O19"/>
    <mergeCell ref="P19:Q19"/>
    <mergeCell ref="R19:S19"/>
    <mergeCell ref="Y19:Z19"/>
    <mergeCell ref="AA20:AB20"/>
    <mergeCell ref="AC20:AE20"/>
    <mergeCell ref="AF20:AG20"/>
    <mergeCell ref="AH20:AI20"/>
    <mergeCell ref="AJ20:AL20"/>
    <mergeCell ref="AM20:AN20"/>
    <mergeCell ref="C20:K20"/>
    <mergeCell ref="L20:M20"/>
    <mergeCell ref="N20:O20"/>
    <mergeCell ref="P20:Q20"/>
    <mergeCell ref="R20:S20"/>
    <mergeCell ref="Y20:Z20"/>
    <mergeCell ref="AA21:AB21"/>
    <mergeCell ref="AC21:AE21"/>
    <mergeCell ref="AF21:AG21"/>
    <mergeCell ref="AH21:AI21"/>
    <mergeCell ref="AJ21:AL21"/>
    <mergeCell ref="AM21:AN21"/>
    <mergeCell ref="C21:K21"/>
    <mergeCell ref="L21:M21"/>
    <mergeCell ref="N21:O21"/>
    <mergeCell ref="P21:Q21"/>
    <mergeCell ref="R21:S21"/>
    <mergeCell ref="Y21:Z21"/>
    <mergeCell ref="AM23:AN24"/>
    <mergeCell ref="I24:K24"/>
    <mergeCell ref="Y24:Z24"/>
    <mergeCell ref="AA24:AB24"/>
    <mergeCell ref="AC24:AE24"/>
    <mergeCell ref="AF24:AG24"/>
    <mergeCell ref="AH24:AI24"/>
    <mergeCell ref="A23:F24"/>
    <mergeCell ref="G23:H24"/>
    <mergeCell ref="I23:K23"/>
    <mergeCell ref="L23:M24"/>
    <mergeCell ref="N23:O24"/>
    <mergeCell ref="P23:Q24"/>
    <mergeCell ref="AJ24:AL24"/>
    <mergeCell ref="R23:S24"/>
    <mergeCell ref="Y23:AE23"/>
    <mergeCell ref="AF23:AL23"/>
    <mergeCell ref="AH25:AI25"/>
    <mergeCell ref="AJ25:AL25"/>
    <mergeCell ref="AM25:AN25"/>
    <mergeCell ref="C26:K26"/>
    <mergeCell ref="L26:M26"/>
    <mergeCell ref="N26:O26"/>
    <mergeCell ref="P26:Q26"/>
    <mergeCell ref="R26:S26"/>
    <mergeCell ref="Y26:Z26"/>
    <mergeCell ref="AA26:AB26"/>
    <mergeCell ref="AC26:AE26"/>
    <mergeCell ref="AF26:AG26"/>
    <mergeCell ref="AH26:AI26"/>
    <mergeCell ref="AJ26:AL26"/>
    <mergeCell ref="AM26:AN26"/>
    <mergeCell ref="C25:K25"/>
    <mergeCell ref="L25:M25"/>
    <mergeCell ref="N25:O25"/>
    <mergeCell ref="P25:Q25"/>
    <mergeCell ref="R25:S25"/>
    <mergeCell ref="Y25:Z25"/>
    <mergeCell ref="AA25:AB25"/>
    <mergeCell ref="AC25:AE25"/>
    <mergeCell ref="AF25:AG25"/>
    <mergeCell ref="C27:K27"/>
    <mergeCell ref="L27:M27"/>
    <mergeCell ref="N27:O27"/>
    <mergeCell ref="P27:Q27"/>
    <mergeCell ref="R27:S27"/>
    <mergeCell ref="AM27:AN27"/>
    <mergeCell ref="C28:K28"/>
    <mergeCell ref="L28:M28"/>
    <mergeCell ref="N28:O28"/>
    <mergeCell ref="P28:Q28"/>
    <mergeCell ref="R28:S28"/>
    <mergeCell ref="Y28:Z28"/>
    <mergeCell ref="AA28:AB28"/>
    <mergeCell ref="AC28:AE28"/>
    <mergeCell ref="AF28:AG28"/>
    <mergeCell ref="Y27:Z27"/>
    <mergeCell ref="AA27:AB27"/>
    <mergeCell ref="AC27:AE27"/>
    <mergeCell ref="AF27:AG27"/>
    <mergeCell ref="AH27:AI27"/>
    <mergeCell ref="AJ27:AL27"/>
    <mergeCell ref="AH28:AI28"/>
    <mergeCell ref="AJ28:AL28"/>
    <mergeCell ref="AM28:AN28"/>
    <mergeCell ref="C32:D32"/>
    <mergeCell ref="G32:H32"/>
    <mergeCell ref="J32:Q32"/>
    <mergeCell ref="Z32:AG32"/>
    <mergeCell ref="AI32:AJ32"/>
    <mergeCell ref="AK32:AL32"/>
    <mergeCell ref="AM32:AN32"/>
    <mergeCell ref="C35:D35"/>
    <mergeCell ref="G35:H35"/>
    <mergeCell ref="J35:Q35"/>
    <mergeCell ref="Z35:AG35"/>
    <mergeCell ref="C36:D36"/>
    <mergeCell ref="G36:H36"/>
    <mergeCell ref="J36:Q36"/>
    <mergeCell ref="Z36:AG36"/>
    <mergeCell ref="C33:D33"/>
    <mergeCell ref="G33:H33"/>
    <mergeCell ref="J33:Q33"/>
    <mergeCell ref="Z33:AG33"/>
    <mergeCell ref="C34:D34"/>
    <mergeCell ref="G34:H34"/>
    <mergeCell ref="J34:Q34"/>
    <mergeCell ref="Z34:AG34"/>
    <mergeCell ref="C39:D39"/>
    <mergeCell ref="G39:H39"/>
    <mergeCell ref="J39:Q39"/>
    <mergeCell ref="Z39:AG39"/>
    <mergeCell ref="C40:D40"/>
    <mergeCell ref="G40:H40"/>
    <mergeCell ref="J40:Q40"/>
    <mergeCell ref="Z40:AG40"/>
    <mergeCell ref="C37:D37"/>
    <mergeCell ref="G37:H37"/>
    <mergeCell ref="J37:Q37"/>
    <mergeCell ref="Z37:AG37"/>
    <mergeCell ref="C38:D38"/>
    <mergeCell ref="G38:H38"/>
    <mergeCell ref="J38:Q38"/>
    <mergeCell ref="Z38:AG38"/>
    <mergeCell ref="C43:D43"/>
    <mergeCell ref="G43:H43"/>
    <mergeCell ref="J43:Q43"/>
    <mergeCell ref="Z43:AG43"/>
    <mergeCell ref="C44:D44"/>
    <mergeCell ref="G44:H44"/>
    <mergeCell ref="J44:Q44"/>
    <mergeCell ref="Z44:AG44"/>
    <mergeCell ref="C41:D41"/>
    <mergeCell ref="G41:H41"/>
    <mergeCell ref="J41:Q41"/>
    <mergeCell ref="Z41:AG41"/>
    <mergeCell ref="C42:D42"/>
    <mergeCell ref="G42:H42"/>
    <mergeCell ref="J42:Q42"/>
    <mergeCell ref="Z42:AG42"/>
    <mergeCell ref="C51:D51"/>
    <mergeCell ref="G51:H51"/>
    <mergeCell ref="J51:Q51"/>
    <mergeCell ref="Z51:AG51"/>
    <mergeCell ref="C52:D52"/>
    <mergeCell ref="G52:H52"/>
    <mergeCell ref="J52:Q52"/>
    <mergeCell ref="Z52:AG52"/>
    <mergeCell ref="AM48:AN48"/>
    <mergeCell ref="C49:D49"/>
    <mergeCell ref="G49:H49"/>
    <mergeCell ref="J49:Q49"/>
    <mergeCell ref="Z49:AG49"/>
    <mergeCell ref="C50:D50"/>
    <mergeCell ref="G50:H50"/>
    <mergeCell ref="J50:Q50"/>
    <mergeCell ref="Z50:AG50"/>
    <mergeCell ref="C48:D48"/>
    <mergeCell ref="G48:H48"/>
    <mergeCell ref="J48:Q48"/>
    <mergeCell ref="Z48:AG48"/>
    <mergeCell ref="AI48:AJ48"/>
    <mergeCell ref="AK48:AL48"/>
  </mergeCells>
  <conditionalFormatting sqref="AM8:AN22 AM25:AN28">
    <cfRule type="cellIs" dxfId="9" priority="1" stopIfTrue="1" operator="equal">
      <formula>"1o"</formula>
    </cfRule>
    <cfRule type="cellIs" dxfId="8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N184"/>
  <sheetViews>
    <sheetView topLeftCell="A48" zoomScale="107" workbookViewId="0">
      <selection activeCell="C22" sqref="C22:D22"/>
    </sheetView>
  </sheetViews>
  <sheetFormatPr defaultColWidth="9.140625" defaultRowHeight="15"/>
  <cols>
    <col min="1" max="1" width="2.7109375" customWidth="1"/>
    <col min="2" max="2" width="2.7109375" hidden="1" customWidth="1"/>
    <col min="3" max="19" width="2.7109375" customWidth="1"/>
    <col min="20" max="21" width="9.140625" hidden="1" customWidth="1"/>
    <col min="22" max="22" width="7" hidden="1" customWidth="1"/>
    <col min="23" max="23" width="4.5703125" hidden="1" customWidth="1"/>
    <col min="24" max="24" width="8" hidden="1" customWidth="1"/>
    <col min="25" max="40" width="2.7109375" customWidth="1"/>
  </cols>
  <sheetData>
    <row r="1" spans="1:40" ht="12.75" customHeight="1">
      <c r="A1" s="675" t="s">
        <v>100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  <c r="AC1" s="676"/>
      <c r="AD1" s="676"/>
      <c r="AE1" s="676"/>
      <c r="AF1" s="676"/>
      <c r="AG1" s="676"/>
      <c r="AH1" s="676"/>
      <c r="AI1" s="676"/>
      <c r="AJ1" s="676"/>
      <c r="AK1" s="676"/>
      <c r="AL1" s="676"/>
      <c r="AM1" s="676"/>
      <c r="AN1" s="677"/>
    </row>
    <row r="2" spans="1:40" ht="12.75" customHeight="1">
      <c r="A2" s="678"/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  <c r="AJ2" s="679"/>
      <c r="AK2" s="679"/>
      <c r="AL2" s="679"/>
      <c r="AM2" s="679"/>
      <c r="AN2" s="680"/>
    </row>
    <row r="3" spans="1:40" ht="11.25" customHeight="1" thickBot="1">
      <c r="A3" s="681" t="s">
        <v>91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3"/>
    </row>
    <row r="4" spans="1:40" ht="12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" customHeight="1">
      <c r="A5" s="363" t="s">
        <v>25</v>
      </c>
      <c r="B5" s="364"/>
      <c r="C5" s="364"/>
      <c r="D5" s="364"/>
      <c r="E5" s="364"/>
      <c r="F5" s="364"/>
      <c r="G5" s="616" t="s">
        <v>87</v>
      </c>
      <c r="H5" s="617"/>
      <c r="I5" s="371" t="s">
        <v>5</v>
      </c>
      <c r="J5" s="372"/>
      <c r="K5" s="373"/>
      <c r="L5" s="344" t="s">
        <v>27</v>
      </c>
      <c r="M5" s="345"/>
      <c r="N5" s="344" t="s">
        <v>28</v>
      </c>
      <c r="O5" s="345"/>
      <c r="P5" s="344" t="s">
        <v>29</v>
      </c>
      <c r="Q5" s="345"/>
      <c r="R5" s="348" t="s">
        <v>30</v>
      </c>
      <c r="S5" s="349"/>
      <c r="T5" s="17">
        <f>SUM(L7:M9)</f>
        <v>0</v>
      </c>
      <c r="U5" s="18">
        <v>6</v>
      </c>
      <c r="V5" s="18"/>
      <c r="W5" s="18"/>
      <c r="X5" s="18"/>
      <c r="Y5" s="352" t="s">
        <v>31</v>
      </c>
      <c r="Z5" s="353"/>
      <c r="AA5" s="353"/>
      <c r="AB5" s="353"/>
      <c r="AC5" s="353"/>
      <c r="AD5" s="353"/>
      <c r="AE5" s="354"/>
      <c r="AF5" s="352" t="s">
        <v>32</v>
      </c>
      <c r="AG5" s="353"/>
      <c r="AH5" s="353"/>
      <c r="AI5" s="353"/>
      <c r="AJ5" s="353"/>
      <c r="AK5" s="353"/>
      <c r="AL5" s="354"/>
      <c r="AM5" s="355" t="s">
        <v>33</v>
      </c>
      <c r="AN5" s="356"/>
    </row>
    <row r="6" spans="1:40" ht="12" customHeight="1" thickBot="1">
      <c r="A6" s="365"/>
      <c r="B6" s="366"/>
      <c r="C6" s="366"/>
      <c r="D6" s="366"/>
      <c r="E6" s="366"/>
      <c r="F6" s="366"/>
      <c r="G6" s="618"/>
      <c r="H6" s="619"/>
      <c r="I6" s="567" t="s">
        <v>56</v>
      </c>
      <c r="J6" s="568"/>
      <c r="K6" s="569"/>
      <c r="L6" s="346"/>
      <c r="M6" s="347"/>
      <c r="N6" s="346"/>
      <c r="O6" s="347"/>
      <c r="P6" s="346"/>
      <c r="Q6" s="347"/>
      <c r="R6" s="350"/>
      <c r="S6" s="351"/>
      <c r="T6" s="19" t="s">
        <v>34</v>
      </c>
      <c r="U6" s="20" t="s">
        <v>35</v>
      </c>
      <c r="V6" s="20" t="s">
        <v>36</v>
      </c>
      <c r="W6" s="20" t="s">
        <v>37</v>
      </c>
      <c r="X6" s="20" t="s">
        <v>38</v>
      </c>
      <c r="Y6" s="570" t="s">
        <v>39</v>
      </c>
      <c r="Z6" s="571"/>
      <c r="AA6" s="572" t="s">
        <v>40</v>
      </c>
      <c r="AB6" s="571"/>
      <c r="AC6" s="572" t="s">
        <v>41</v>
      </c>
      <c r="AD6" s="573"/>
      <c r="AE6" s="574"/>
      <c r="AF6" s="570" t="s">
        <v>39</v>
      </c>
      <c r="AG6" s="571"/>
      <c r="AH6" s="572" t="s">
        <v>40</v>
      </c>
      <c r="AI6" s="571"/>
      <c r="AJ6" s="572" t="s">
        <v>41</v>
      </c>
      <c r="AK6" s="573"/>
      <c r="AL6" s="574"/>
      <c r="AM6" s="357"/>
      <c r="AN6" s="358"/>
    </row>
    <row r="7" spans="1:40" ht="12" customHeight="1">
      <c r="A7" s="122">
        <v>1</v>
      </c>
      <c r="B7" s="85">
        <v>1</v>
      </c>
      <c r="C7" s="397">
        <v>1</v>
      </c>
      <c r="D7" s="339"/>
      <c r="E7" s="339"/>
      <c r="F7" s="339"/>
      <c r="G7" s="339"/>
      <c r="H7" s="339"/>
      <c r="I7" s="339"/>
      <c r="J7" s="339"/>
      <c r="K7" s="340"/>
      <c r="L7" s="326">
        <f>SUM((IF(R40=2,1,0))+(IF(R42=2,1,0)))+(IF(Y42=2,1,0))+(IF(Y40=2,1,0))</f>
        <v>0</v>
      </c>
      <c r="M7" s="341"/>
      <c r="N7" s="326">
        <f>SUM((IF(R40&gt;Y40,1,0))+(IF(R42&gt;Y42,1,0)))</f>
        <v>0</v>
      </c>
      <c r="O7" s="341"/>
      <c r="P7" s="326">
        <f>SUM(IF(Y40&gt;R40,1,0))+(IF(Y42&gt;R42,1,0))</f>
        <v>0</v>
      </c>
      <c r="Q7" s="341"/>
      <c r="R7" s="342">
        <f>SUM(N7*2)+(P7)</f>
        <v>0</v>
      </c>
      <c r="S7" s="343"/>
      <c r="T7" s="23" t="e">
        <f>(N7*10)+(R7*1000)+((Y7*100)-(AA7*100))+AJ7</f>
        <v>#VALUE!</v>
      </c>
      <c r="U7" s="24" t="e">
        <f>LARGE(T7:T9,B7)</f>
        <v>#VALUE!</v>
      </c>
      <c r="V7" s="24" t="e">
        <f>MATCH(U7,T7:T9,0)</f>
        <v>#VALUE!</v>
      </c>
      <c r="W7" s="24" t="s">
        <v>43</v>
      </c>
      <c r="X7" s="24" t="e">
        <f>VLOOKUP(V7,B7:AL9,2)</f>
        <v>#VALUE!</v>
      </c>
      <c r="Y7" s="326">
        <f>SUM(R40+R42)</f>
        <v>0</v>
      </c>
      <c r="Z7" s="327"/>
      <c r="AA7" s="328">
        <f>SUM(Y40+Y42)</f>
        <v>0</v>
      </c>
      <c r="AB7" s="327"/>
      <c r="AC7" s="329" t="str">
        <f>IF(AA7=0,"INF", Y7/AA7)</f>
        <v>INF</v>
      </c>
      <c r="AD7" s="411"/>
      <c r="AE7" s="412"/>
      <c r="AF7" s="326">
        <f>SUM(((AI40+AK40+AM40)+(AI42+AK42+AM42)))</f>
        <v>0</v>
      </c>
      <c r="AG7" s="327"/>
      <c r="AH7" s="328">
        <f>SUM(((AJ40+AL40+AN40)+(AJ42+AL42+AN42)))</f>
        <v>0</v>
      </c>
      <c r="AI7" s="327"/>
      <c r="AJ7" s="329" t="str">
        <f>IF(AH7=0,"INF",AF7/AH7)</f>
        <v>INF</v>
      </c>
      <c r="AK7" s="330"/>
      <c r="AL7" s="331"/>
      <c r="AM7" s="332" t="e">
        <f>IF(C7=X7,"1o",IF(C7=X8,"2o",IF(C7=X9,"3o")))</f>
        <v>#VALUE!</v>
      </c>
      <c r="AN7" s="333"/>
    </row>
    <row r="8" spans="1:40" ht="12" customHeight="1">
      <c r="A8" s="123">
        <v>2</v>
      </c>
      <c r="B8" s="86">
        <v>2</v>
      </c>
      <c r="C8" s="420">
        <v>2</v>
      </c>
      <c r="D8" s="320"/>
      <c r="E8" s="320"/>
      <c r="F8" s="320"/>
      <c r="G8" s="320"/>
      <c r="H8" s="320"/>
      <c r="I8" s="320"/>
      <c r="J8" s="320"/>
      <c r="K8" s="321"/>
      <c r="L8" s="322">
        <f>SUM(IF(R38=2,1,0))+(IF(Y42=2,1,0))+(IF(Y38=2,1,0))+(IF(R42=2,1,0))</f>
        <v>0</v>
      </c>
      <c r="M8" s="323"/>
      <c r="N8" s="322">
        <f>SUM(IF(R38&gt;Y38,1,0))+(IF(Y42&gt;R42,1,0))</f>
        <v>0</v>
      </c>
      <c r="O8" s="323"/>
      <c r="P8" s="322">
        <f>SUM(IF(Y38&gt;R38,1,0))+(IF(R42&gt;Y42,1,0))</f>
        <v>0</v>
      </c>
      <c r="Q8" s="323"/>
      <c r="R8" s="324">
        <f>SUM(N8*2)+(P8)</f>
        <v>0</v>
      </c>
      <c r="S8" s="325"/>
      <c r="T8" s="28" t="e">
        <f>(N8*10)+(R8*1000)+((Y8*100)-(AA8*100))+AJ8</f>
        <v>#VALUE!</v>
      </c>
      <c r="U8" s="29" t="e">
        <f>LARGE(T7:T9,B8)</f>
        <v>#VALUE!</v>
      </c>
      <c r="V8" s="29" t="e">
        <f>MATCH(U8,T7:T9,0)</f>
        <v>#VALUE!</v>
      </c>
      <c r="W8" s="29" t="s">
        <v>45</v>
      </c>
      <c r="X8" s="29" t="e">
        <f>VLOOKUP(V8,B7:AL9,2)</f>
        <v>#VALUE!</v>
      </c>
      <c r="Y8" s="322">
        <f>SUM(R38+Y42)</f>
        <v>0</v>
      </c>
      <c r="Z8" s="313"/>
      <c r="AA8" s="312">
        <f>SUM(Y38+R42)</f>
        <v>0</v>
      </c>
      <c r="AB8" s="313"/>
      <c r="AC8" s="314" t="str">
        <f>IF(AA8=0,"INF", Y8/AA8)</f>
        <v>INF</v>
      </c>
      <c r="AD8" s="409"/>
      <c r="AE8" s="410"/>
      <c r="AF8" s="322">
        <f>SUM(((AI38+AK38+AM38)+(AJ42+AL42+AN42)))</f>
        <v>0</v>
      </c>
      <c r="AG8" s="313"/>
      <c r="AH8" s="312">
        <f>SUM(((AJ38+AL38+AN38)+(AI42+AK42+AM42)))</f>
        <v>0</v>
      </c>
      <c r="AI8" s="313"/>
      <c r="AJ8" s="314" t="str">
        <f>IF(AH8=0,"INF",AF8/AH8)</f>
        <v>INF</v>
      </c>
      <c r="AK8" s="315"/>
      <c r="AL8" s="316"/>
      <c r="AM8" s="388" t="e">
        <f>IF(C8=X7,"1o",IF(C8=X8,"2o",IF(C8=X9,"3o")))</f>
        <v>#VALUE!</v>
      </c>
      <c r="AN8" s="389"/>
    </row>
    <row r="9" spans="1:40" ht="12" customHeight="1" thickBot="1">
      <c r="A9" s="124">
        <v>3</v>
      </c>
      <c r="B9" s="101">
        <v>3</v>
      </c>
      <c r="C9" s="413">
        <v>3</v>
      </c>
      <c r="D9" s="383"/>
      <c r="E9" s="383"/>
      <c r="F9" s="383"/>
      <c r="G9" s="383"/>
      <c r="H9" s="383"/>
      <c r="I9" s="383"/>
      <c r="J9" s="383"/>
      <c r="K9" s="384"/>
      <c r="L9" s="379">
        <f>SUM(IF(Y38=2,1,0))+(IF(Y40=2,1,0))+(IF(R40=2,1,0))+(IF(R38=2,1,0))</f>
        <v>0</v>
      </c>
      <c r="M9" s="385"/>
      <c r="N9" s="379">
        <f>SUM(IF(Y38&gt;R38,1,0))+(IF(Y40&gt;R40,1,0))</f>
        <v>0</v>
      </c>
      <c r="O9" s="385"/>
      <c r="P9" s="379">
        <f>SUM(IF(R38&gt;Y38,1,0))+(IF(R40&gt;Y40,1,0))</f>
        <v>0</v>
      </c>
      <c r="Q9" s="385"/>
      <c r="R9" s="386">
        <f>SUM(N9*2)+(P9)</f>
        <v>0</v>
      </c>
      <c r="S9" s="387"/>
      <c r="T9" s="23" t="e">
        <f>(N9*10)+(R9*1000)+((Y9*100)-(AA9*100))+AJ9</f>
        <v>#VALUE!</v>
      </c>
      <c r="U9" s="32" t="e">
        <f>LARGE(T7:T9,B9)</f>
        <v>#VALUE!</v>
      </c>
      <c r="V9" s="32" t="e">
        <f>MATCH(U9,T7:T9,0)</f>
        <v>#VALUE!</v>
      </c>
      <c r="W9" s="32" t="s">
        <v>47</v>
      </c>
      <c r="X9" s="32" t="e">
        <f>VLOOKUP(V9,B7:AL9,2)</f>
        <v>#VALUE!</v>
      </c>
      <c r="Y9" s="379">
        <f>SUM(Y38+Y40)</f>
        <v>0</v>
      </c>
      <c r="Z9" s="375"/>
      <c r="AA9" s="374">
        <f>SUM(R38+R40)</f>
        <v>0</v>
      </c>
      <c r="AB9" s="375"/>
      <c r="AC9" s="376" t="str">
        <f>IF(AA9=0,"INF", Y9/AA9)</f>
        <v>INF</v>
      </c>
      <c r="AD9" s="404"/>
      <c r="AE9" s="405"/>
      <c r="AF9" s="379">
        <f>SUM(((AJ38+AL38+AN38)+(AJ40+AL40+AN40)))</f>
        <v>0</v>
      </c>
      <c r="AG9" s="375"/>
      <c r="AH9" s="374">
        <f>SUM(((AI38+AK38+AM38)++(AI40+AK40+AM40)))</f>
        <v>0</v>
      </c>
      <c r="AI9" s="375"/>
      <c r="AJ9" s="376" t="str">
        <f>IF(AH9=0,"INF",AF9/AH9)</f>
        <v>INF</v>
      </c>
      <c r="AK9" s="377"/>
      <c r="AL9" s="378"/>
      <c r="AM9" s="380" t="e">
        <f>IF(C9=X7,"1o",IF(C9=X8,"2o",IF(C9=X9,"3o")))</f>
        <v>#VALUE!</v>
      </c>
      <c r="AN9" s="381"/>
    </row>
    <row r="10" spans="1:40" s="1" customFormat="1" ht="12" customHeight="1" thickBot="1">
      <c r="A10" s="102"/>
      <c r="B10" s="103"/>
      <c r="C10" s="27"/>
      <c r="D10" s="27"/>
      <c r="E10" s="27"/>
      <c r="F10" s="27"/>
      <c r="G10" s="27"/>
      <c r="H10" s="27"/>
      <c r="I10" s="27"/>
      <c r="J10" s="27"/>
      <c r="K10" s="27"/>
      <c r="L10" s="104"/>
      <c r="M10" s="104"/>
      <c r="N10" s="104"/>
      <c r="O10" s="104"/>
      <c r="P10" s="104"/>
      <c r="Q10" s="104"/>
      <c r="R10" s="105"/>
      <c r="S10" s="105"/>
      <c r="T10" s="106"/>
      <c r="U10" s="106"/>
      <c r="V10" s="106"/>
      <c r="W10" s="106"/>
      <c r="X10" s="106"/>
      <c r="Y10" s="104"/>
      <c r="Z10" s="104"/>
      <c r="AA10" s="104"/>
      <c r="AB10" s="104"/>
      <c r="AC10" s="107"/>
      <c r="AF10" s="104"/>
      <c r="AG10" s="104"/>
      <c r="AH10" s="104"/>
      <c r="AI10" s="104"/>
      <c r="AJ10" s="107"/>
      <c r="AK10" s="107"/>
      <c r="AL10" s="107"/>
      <c r="AM10" s="108"/>
      <c r="AN10" s="108"/>
    </row>
    <row r="11" spans="1:40" s="1" customFormat="1" ht="12" hidden="1" customHeigh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128"/>
      <c r="N11" s="128"/>
      <c r="O11" s="128"/>
      <c r="P11" s="128"/>
      <c r="Q11" s="128"/>
      <c r="R11" s="129"/>
      <c r="S11" s="129"/>
      <c r="T11" s="130">
        <f>SUM(L13:M21)</f>
        <v>0</v>
      </c>
      <c r="U11" s="130">
        <v>18</v>
      </c>
      <c r="V11" s="131"/>
      <c r="W11" s="131"/>
      <c r="X11" s="131"/>
      <c r="Y11" s="104"/>
      <c r="Z11" s="104"/>
      <c r="AA11" s="104"/>
      <c r="AB11" s="104"/>
      <c r="AC11" s="107"/>
      <c r="AF11" s="104"/>
      <c r="AG11" s="104"/>
      <c r="AH11" s="104"/>
      <c r="AI11" s="104"/>
      <c r="AJ11" s="107"/>
      <c r="AK11" s="107"/>
      <c r="AL11" s="107"/>
      <c r="AM11" s="108"/>
      <c r="AN11" s="108"/>
    </row>
    <row r="12" spans="1:40" ht="12" hidden="1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9" t="s">
        <v>34</v>
      </c>
      <c r="U12" s="20" t="s">
        <v>35</v>
      </c>
      <c r="V12" s="20" t="s">
        <v>36</v>
      </c>
      <c r="W12" s="20" t="s">
        <v>37</v>
      </c>
      <c r="X12" s="20" t="s">
        <v>38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" hidden="1" customHeight="1" thickBot="1">
      <c r="A13" s="132">
        <v>1</v>
      </c>
      <c r="B13" s="133">
        <v>1</v>
      </c>
      <c r="C13" s="670" t="e">
        <f>IF(X7=C7,C7,IF(C8=X7,C8,IF(C9=X9,C9)))</f>
        <v>#VALUE!</v>
      </c>
      <c r="D13" s="671"/>
      <c r="E13" s="671"/>
      <c r="F13" s="671"/>
      <c r="G13" s="671"/>
      <c r="H13" s="671"/>
      <c r="I13" s="671"/>
      <c r="J13" s="671"/>
      <c r="K13" s="672"/>
      <c r="L13" s="639">
        <f>L7</f>
        <v>0</v>
      </c>
      <c r="M13" s="652"/>
      <c r="N13" s="639"/>
      <c r="O13" s="652"/>
      <c r="P13" s="639"/>
      <c r="Q13" s="652"/>
      <c r="R13" s="673"/>
      <c r="S13" s="674"/>
      <c r="T13" s="134" t="e">
        <f>U7</f>
        <v>#VALUE!</v>
      </c>
      <c r="U13" s="135" t="e">
        <f>LARGE(T13:T15,B13)</f>
        <v>#VALUE!</v>
      </c>
      <c r="V13" s="135" t="e">
        <f>MATCH(U13,T13:T21,0)</f>
        <v>#VALUE!</v>
      </c>
      <c r="W13" s="136" t="s">
        <v>101</v>
      </c>
      <c r="X13" s="135" t="e">
        <f>VLOOKUP(V13,B13:AL15,2)</f>
        <v>#VALUE!</v>
      </c>
      <c r="Y13" s="639"/>
      <c r="Z13" s="640"/>
      <c r="AA13" s="639"/>
      <c r="AB13" s="640"/>
      <c r="AC13" s="660"/>
      <c r="AD13" s="661"/>
      <c r="AE13" s="662"/>
      <c r="AF13" s="639"/>
      <c r="AG13" s="640"/>
      <c r="AH13" s="639"/>
      <c r="AI13" s="640"/>
      <c r="AJ13" s="660"/>
      <c r="AK13" s="663"/>
      <c r="AL13" s="664"/>
      <c r="AM13" s="1"/>
      <c r="AN13" s="1"/>
    </row>
    <row r="14" spans="1:40" s="1" customFormat="1" ht="12" hidden="1" customHeight="1" thickBot="1">
      <c r="A14" s="137">
        <v>2</v>
      </c>
      <c r="B14" s="138">
        <v>2</v>
      </c>
      <c r="C14" s="665" t="e">
        <f>IF(C26=X26,C26,IF(C27=X26,C27,IF(C28=X26,C28)))</f>
        <v>#VALUE!</v>
      </c>
      <c r="D14" s="666"/>
      <c r="E14" s="666"/>
      <c r="F14" s="666"/>
      <c r="G14" s="666"/>
      <c r="H14" s="666"/>
      <c r="I14" s="666"/>
      <c r="J14" s="666"/>
      <c r="K14" s="667"/>
      <c r="L14" s="639">
        <f>L8</f>
        <v>0</v>
      </c>
      <c r="M14" s="652"/>
      <c r="N14" s="639"/>
      <c r="O14" s="652"/>
      <c r="P14" s="639"/>
      <c r="Q14" s="652"/>
      <c r="R14" s="668"/>
      <c r="S14" s="669"/>
      <c r="T14" s="134" t="e">
        <f>U26</f>
        <v>#VALUE!</v>
      </c>
      <c r="U14" s="139" t="e">
        <f>LARGE(T13:T15,B14)</f>
        <v>#VALUE!</v>
      </c>
      <c r="V14" s="139" t="e">
        <f>MATCH(U14,T13:T21,0)</f>
        <v>#VALUE!</v>
      </c>
      <c r="W14" s="140" t="s">
        <v>102</v>
      </c>
      <c r="X14" s="139" t="e">
        <f>VLOOKUP(V14,B13:AL15,2)</f>
        <v>#VALUE!</v>
      </c>
      <c r="Y14" s="639"/>
      <c r="Z14" s="640"/>
      <c r="AA14" s="639"/>
      <c r="AB14" s="640"/>
      <c r="AC14" s="655"/>
      <c r="AD14" s="656"/>
      <c r="AE14" s="657"/>
      <c r="AF14" s="639"/>
      <c r="AG14" s="640"/>
      <c r="AH14" s="639"/>
      <c r="AI14" s="640"/>
      <c r="AJ14" s="655"/>
      <c r="AK14" s="658"/>
      <c r="AL14" s="659"/>
    </row>
    <row r="15" spans="1:40" ht="12" hidden="1" customHeight="1" thickBot="1">
      <c r="A15" s="141">
        <v>3</v>
      </c>
      <c r="B15" s="142">
        <v>3</v>
      </c>
      <c r="C15" s="649" t="e">
        <f>IF(C32=X32,C32,IF(C33=X32,C33,IF(C34=X32,C34)))</f>
        <v>#VALUE!</v>
      </c>
      <c r="D15" s="650"/>
      <c r="E15" s="650"/>
      <c r="F15" s="650"/>
      <c r="G15" s="650"/>
      <c r="H15" s="650"/>
      <c r="I15" s="650"/>
      <c r="J15" s="650"/>
      <c r="K15" s="651"/>
      <c r="L15" s="639">
        <f>L9</f>
        <v>0</v>
      </c>
      <c r="M15" s="652"/>
      <c r="N15" s="639"/>
      <c r="O15" s="652"/>
      <c r="P15" s="639"/>
      <c r="Q15" s="652"/>
      <c r="R15" s="653"/>
      <c r="S15" s="654"/>
      <c r="T15" s="134" t="e">
        <f>U32</f>
        <v>#VALUE!</v>
      </c>
      <c r="U15" s="143" t="e">
        <f>LARGE(T13:T15,B15)</f>
        <v>#VALUE!</v>
      </c>
      <c r="V15" s="143" t="e">
        <f>MATCH(U15,T13:T21,0)</f>
        <v>#VALUE!</v>
      </c>
      <c r="W15" s="144" t="s">
        <v>103</v>
      </c>
      <c r="X15" s="143" t="e">
        <f>VLOOKUP(V15,B13:AL15,2)</f>
        <v>#VALUE!</v>
      </c>
      <c r="Y15" s="639"/>
      <c r="Z15" s="640"/>
      <c r="AA15" s="639"/>
      <c r="AB15" s="640"/>
      <c r="AC15" s="641"/>
      <c r="AD15" s="642"/>
      <c r="AE15" s="643"/>
      <c r="AF15" s="639"/>
      <c r="AG15" s="640"/>
      <c r="AH15" s="639"/>
      <c r="AI15" s="640"/>
      <c r="AJ15" s="641"/>
      <c r="AK15" s="644"/>
      <c r="AL15" s="645"/>
      <c r="AM15" s="1"/>
      <c r="AN15" s="1"/>
    </row>
    <row r="16" spans="1:40" s="1" customFormat="1" ht="12" hidden="1" customHeight="1" thickBot="1">
      <c r="A16" s="145">
        <v>4</v>
      </c>
      <c r="B16" s="146">
        <v>1</v>
      </c>
      <c r="C16" s="646" t="e">
        <f>IF(C7=X8,C7,IF(C8=X8,C8,IF(C9=X8,C9)))</f>
        <v>#VALUE!</v>
      </c>
      <c r="D16" s="647"/>
      <c r="E16" s="647"/>
      <c r="F16" s="647"/>
      <c r="G16" s="647"/>
      <c r="H16" s="647"/>
      <c r="I16" s="647"/>
      <c r="J16" s="647"/>
      <c r="K16" s="648"/>
      <c r="L16" s="634">
        <f>L26</f>
        <v>0</v>
      </c>
      <c r="M16" s="635"/>
      <c r="N16" s="575"/>
      <c r="O16" s="587"/>
      <c r="P16" s="575"/>
      <c r="Q16" s="587"/>
      <c r="R16" s="602"/>
      <c r="S16" s="603"/>
      <c r="T16" s="147" t="e">
        <f>U8</f>
        <v>#VALUE!</v>
      </c>
      <c r="U16" s="148" t="e">
        <f>LARGE(T16:T18,B16)</f>
        <v>#VALUE!</v>
      </c>
      <c r="V16" s="148" t="e">
        <f>MATCH(U16,T16:T18,0)</f>
        <v>#VALUE!</v>
      </c>
      <c r="W16" s="149" t="s">
        <v>104</v>
      </c>
      <c r="X16" s="148" t="e">
        <f>VLOOKUP(V16,B16:AL18,2)</f>
        <v>#VALUE!</v>
      </c>
      <c r="Y16" s="575"/>
      <c r="Z16" s="576"/>
      <c r="AA16" s="575"/>
      <c r="AB16" s="576"/>
      <c r="AC16" s="594"/>
      <c r="AD16" s="411"/>
      <c r="AE16" s="412"/>
      <c r="AF16" s="575"/>
      <c r="AG16" s="576"/>
      <c r="AH16" s="575"/>
      <c r="AI16" s="576"/>
      <c r="AJ16" s="594"/>
      <c r="AK16" s="595"/>
      <c r="AL16" s="596"/>
    </row>
    <row r="17" spans="1:40" ht="12" hidden="1" customHeight="1" thickBot="1">
      <c r="A17" s="150">
        <v>5</v>
      </c>
      <c r="B17" s="151">
        <v>2</v>
      </c>
      <c r="C17" s="636" t="e">
        <f>IF(C26=X27,C26,IF(C27=X27,C27,IF(C28=X27,C28)))</f>
        <v>#VALUE!</v>
      </c>
      <c r="D17" s="637"/>
      <c r="E17" s="637"/>
      <c r="F17" s="637"/>
      <c r="G17" s="637"/>
      <c r="H17" s="637"/>
      <c r="I17" s="637"/>
      <c r="J17" s="637"/>
      <c r="K17" s="638"/>
      <c r="L17" s="634">
        <f>L27</f>
        <v>0</v>
      </c>
      <c r="M17" s="635"/>
      <c r="N17" s="575"/>
      <c r="O17" s="587"/>
      <c r="P17" s="575"/>
      <c r="Q17" s="587"/>
      <c r="R17" s="324"/>
      <c r="S17" s="325"/>
      <c r="T17" s="147" t="e">
        <f>U27</f>
        <v>#VALUE!</v>
      </c>
      <c r="U17" s="152" t="e">
        <f>LARGE(T16:T18,B17)</f>
        <v>#VALUE!</v>
      </c>
      <c r="V17" s="152" t="e">
        <f>MATCH(U17,T16:T18,0)</f>
        <v>#VALUE!</v>
      </c>
      <c r="W17" s="153" t="s">
        <v>105</v>
      </c>
      <c r="X17" s="152" t="e">
        <f>VLOOKUP(V17,B16:AL18,2)</f>
        <v>#VALUE!</v>
      </c>
      <c r="Y17" s="575"/>
      <c r="Z17" s="576"/>
      <c r="AA17" s="575"/>
      <c r="AB17" s="576"/>
      <c r="AC17" s="314"/>
      <c r="AD17" s="409"/>
      <c r="AE17" s="410"/>
      <c r="AF17" s="575"/>
      <c r="AG17" s="576"/>
      <c r="AH17" s="575"/>
      <c r="AI17" s="576"/>
      <c r="AJ17" s="314"/>
      <c r="AK17" s="315"/>
      <c r="AL17" s="316"/>
      <c r="AM17" s="1"/>
      <c r="AN17" s="1"/>
    </row>
    <row r="18" spans="1:40" s="1" customFormat="1" ht="12" hidden="1" customHeight="1" thickBot="1">
      <c r="A18" s="154">
        <v>6</v>
      </c>
      <c r="B18" s="155">
        <v>3</v>
      </c>
      <c r="C18" s="631" t="e">
        <f>IF(C32=X33,C32,IF(C33=X33,C33,IF(C34=X33,C34)))</f>
        <v>#VALUE!</v>
      </c>
      <c r="D18" s="632"/>
      <c r="E18" s="632"/>
      <c r="F18" s="632"/>
      <c r="G18" s="632"/>
      <c r="H18" s="632"/>
      <c r="I18" s="632"/>
      <c r="J18" s="632"/>
      <c r="K18" s="633"/>
      <c r="L18" s="634">
        <f>L28</f>
        <v>0</v>
      </c>
      <c r="M18" s="635"/>
      <c r="N18" s="575"/>
      <c r="O18" s="587"/>
      <c r="P18" s="575"/>
      <c r="Q18" s="587"/>
      <c r="R18" s="296"/>
      <c r="S18" s="297"/>
      <c r="T18" s="147" t="e">
        <f>U33</f>
        <v>#VALUE!</v>
      </c>
      <c r="U18" s="156" t="e">
        <f>LARGE(T16:T18,B18)</f>
        <v>#VALUE!</v>
      </c>
      <c r="V18" s="156" t="e">
        <f>MATCH(U18,T16:T18,0)</f>
        <v>#VALUE!</v>
      </c>
      <c r="W18" s="157" t="s">
        <v>106</v>
      </c>
      <c r="X18" s="156" t="e">
        <f>VLOOKUP(V18,B16:AL18,2)</f>
        <v>#VALUE!</v>
      </c>
      <c r="Y18" s="575"/>
      <c r="Z18" s="576"/>
      <c r="AA18" s="575"/>
      <c r="AB18" s="576"/>
      <c r="AC18" s="286"/>
      <c r="AD18" s="404"/>
      <c r="AE18" s="405"/>
      <c r="AF18" s="575"/>
      <c r="AG18" s="576"/>
      <c r="AH18" s="575"/>
      <c r="AI18" s="576"/>
      <c r="AJ18" s="286"/>
      <c r="AK18" s="287"/>
      <c r="AL18" s="288"/>
    </row>
    <row r="19" spans="1:40" ht="12" hidden="1" customHeight="1" thickBot="1">
      <c r="A19" s="158">
        <v>7</v>
      </c>
      <c r="B19" s="159">
        <v>1</v>
      </c>
      <c r="C19" s="628" t="e">
        <f>IF(C7=X9,C7,IF(C8=X9,C8,IF(C9=X9,C9)))</f>
        <v>#VALUE!</v>
      </c>
      <c r="D19" s="629"/>
      <c r="E19" s="629"/>
      <c r="F19" s="629"/>
      <c r="G19" s="629"/>
      <c r="H19" s="629"/>
      <c r="I19" s="629"/>
      <c r="J19" s="629"/>
      <c r="K19" s="630"/>
      <c r="L19" s="623">
        <f>L32</f>
        <v>0</v>
      </c>
      <c r="M19" s="624"/>
      <c r="N19" s="512"/>
      <c r="O19" s="522"/>
      <c r="P19" s="512"/>
      <c r="Q19" s="522"/>
      <c r="R19" s="546"/>
      <c r="S19" s="547"/>
      <c r="T19" s="160" t="e">
        <f>U9</f>
        <v>#VALUE!</v>
      </c>
      <c r="U19" s="161" t="e">
        <f>LARGE(T18:T21,B19)</f>
        <v>#VALUE!</v>
      </c>
      <c r="V19" s="161" t="e">
        <f>MATCH(U19,T19:T21,0)</f>
        <v>#VALUE!</v>
      </c>
      <c r="W19" s="162" t="s">
        <v>107</v>
      </c>
      <c r="X19" s="161" t="e">
        <f>VLOOKUP(V19,B19:AL21,2)</f>
        <v>#VALUE!</v>
      </c>
      <c r="Y19" s="512"/>
      <c r="Z19" s="513"/>
      <c r="AA19" s="512"/>
      <c r="AB19" s="513"/>
      <c r="AC19" s="538"/>
      <c r="AD19" s="555"/>
      <c r="AE19" s="556"/>
      <c r="AF19" s="512"/>
      <c r="AG19" s="513"/>
      <c r="AH19" s="512"/>
      <c r="AI19" s="513"/>
      <c r="AJ19" s="538"/>
      <c r="AK19" s="539"/>
      <c r="AL19" s="540"/>
      <c r="AM19" s="1"/>
      <c r="AN19" s="1"/>
    </row>
    <row r="20" spans="1:40" s="1" customFormat="1" ht="12" hidden="1" customHeight="1" thickBot="1">
      <c r="A20" s="163">
        <v>8</v>
      </c>
      <c r="B20" s="164">
        <v>2</v>
      </c>
      <c r="C20" s="625" t="e">
        <f>IF(C26=X28,C26,IF(C27=X28,C27,IF(C28=X28,C28)))</f>
        <v>#VALUE!</v>
      </c>
      <c r="D20" s="626"/>
      <c r="E20" s="626"/>
      <c r="F20" s="626"/>
      <c r="G20" s="626"/>
      <c r="H20" s="626"/>
      <c r="I20" s="626"/>
      <c r="J20" s="626"/>
      <c r="K20" s="627"/>
      <c r="L20" s="623">
        <f>L33</f>
        <v>0</v>
      </c>
      <c r="M20" s="624"/>
      <c r="N20" s="512"/>
      <c r="O20" s="522"/>
      <c r="P20" s="512"/>
      <c r="Q20" s="522"/>
      <c r="R20" s="533"/>
      <c r="S20" s="534"/>
      <c r="T20" s="160" t="e">
        <f>U28</f>
        <v>#VALUE!</v>
      </c>
      <c r="U20" s="165" t="e">
        <f>LARGE(T19:T21,B20)</f>
        <v>#VALUE!</v>
      </c>
      <c r="V20" s="165" t="e">
        <f>MATCH(U20,T19:T21,0)</f>
        <v>#VALUE!</v>
      </c>
      <c r="W20" s="166" t="s">
        <v>108</v>
      </c>
      <c r="X20" s="165" t="e">
        <f>VLOOKUP(V20,B19:AL21,2)</f>
        <v>#VALUE!</v>
      </c>
      <c r="Y20" s="512"/>
      <c r="Z20" s="513"/>
      <c r="AA20" s="512"/>
      <c r="AB20" s="513"/>
      <c r="AC20" s="525"/>
      <c r="AD20" s="553"/>
      <c r="AE20" s="554"/>
      <c r="AF20" s="512"/>
      <c r="AG20" s="513"/>
      <c r="AH20" s="512"/>
      <c r="AI20" s="513"/>
      <c r="AJ20" s="525"/>
      <c r="AK20" s="526"/>
      <c r="AL20" s="527"/>
    </row>
    <row r="21" spans="1:40" ht="12" hidden="1" customHeight="1" thickBot="1">
      <c r="A21" s="167">
        <v>9</v>
      </c>
      <c r="B21" s="168">
        <v>3</v>
      </c>
      <c r="C21" s="620" t="e">
        <f>IF(C32=X34,C32,IF(C33=X34,C33,IF(C34=X34,C34)))</f>
        <v>#VALUE!</v>
      </c>
      <c r="D21" s="621"/>
      <c r="E21" s="621"/>
      <c r="F21" s="621"/>
      <c r="G21" s="621"/>
      <c r="H21" s="621"/>
      <c r="I21" s="621"/>
      <c r="J21" s="621"/>
      <c r="K21" s="622"/>
      <c r="L21" s="623">
        <f>L34</f>
        <v>0</v>
      </c>
      <c r="M21" s="624"/>
      <c r="N21" s="512"/>
      <c r="O21" s="522"/>
      <c r="P21" s="512"/>
      <c r="Q21" s="522"/>
      <c r="R21" s="523"/>
      <c r="S21" s="524"/>
      <c r="T21" s="160" t="e">
        <f>U34</f>
        <v>#VALUE!</v>
      </c>
      <c r="U21" s="169" t="e">
        <f>LARGE(T19:T21,B21)</f>
        <v>#VALUE!</v>
      </c>
      <c r="V21" s="169" t="e">
        <f>MATCH(U21,T19:T21,0)</f>
        <v>#VALUE!</v>
      </c>
      <c r="W21" s="170" t="s">
        <v>109</v>
      </c>
      <c r="X21" s="169" t="e">
        <f>VLOOKUP(V21,B19:AL21,2)</f>
        <v>#VALUE!</v>
      </c>
      <c r="Y21" s="512"/>
      <c r="Z21" s="513"/>
      <c r="AA21" s="512"/>
      <c r="AB21" s="513"/>
      <c r="AC21" s="514"/>
      <c r="AD21" s="550"/>
      <c r="AE21" s="551"/>
      <c r="AF21" s="512"/>
      <c r="AG21" s="513"/>
      <c r="AH21" s="512"/>
      <c r="AI21" s="513"/>
      <c r="AJ21" s="514"/>
      <c r="AK21" s="515"/>
      <c r="AL21" s="516"/>
      <c r="AM21" s="1"/>
      <c r="AN21" s="1"/>
    </row>
    <row r="22" spans="1:40" ht="12" hidden="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" hidden="1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" customHeight="1">
      <c r="A24" s="363" t="s">
        <v>25</v>
      </c>
      <c r="B24" s="364"/>
      <c r="C24" s="364"/>
      <c r="D24" s="364"/>
      <c r="E24" s="364"/>
      <c r="F24" s="364"/>
      <c r="G24" s="616" t="s">
        <v>88</v>
      </c>
      <c r="H24" s="617"/>
      <c r="I24" s="371" t="s">
        <v>5</v>
      </c>
      <c r="J24" s="372"/>
      <c r="K24" s="373"/>
      <c r="L24" s="344" t="s">
        <v>27</v>
      </c>
      <c r="M24" s="345"/>
      <c r="N24" s="344" t="s">
        <v>28</v>
      </c>
      <c r="O24" s="345"/>
      <c r="P24" s="344" t="s">
        <v>29</v>
      </c>
      <c r="Q24" s="345"/>
      <c r="R24" s="348" t="s">
        <v>30</v>
      </c>
      <c r="S24" s="349"/>
      <c r="T24" s="17">
        <f>SUM(L26:M28)</f>
        <v>0</v>
      </c>
      <c r="U24" s="18">
        <v>6</v>
      </c>
      <c r="V24" s="18"/>
      <c r="W24" s="18"/>
      <c r="X24" s="18"/>
      <c r="Y24" s="352" t="s">
        <v>31</v>
      </c>
      <c r="Z24" s="353"/>
      <c r="AA24" s="353"/>
      <c r="AB24" s="353"/>
      <c r="AC24" s="353"/>
      <c r="AD24" s="353"/>
      <c r="AE24" s="354"/>
      <c r="AF24" s="352" t="s">
        <v>32</v>
      </c>
      <c r="AG24" s="353"/>
      <c r="AH24" s="353"/>
      <c r="AI24" s="353"/>
      <c r="AJ24" s="353"/>
      <c r="AK24" s="353"/>
      <c r="AL24" s="354"/>
      <c r="AM24" s="355" t="s">
        <v>33</v>
      </c>
      <c r="AN24" s="356"/>
    </row>
    <row r="25" spans="1:40" ht="12" customHeight="1" thickBot="1">
      <c r="A25" s="365"/>
      <c r="B25" s="366"/>
      <c r="C25" s="366"/>
      <c r="D25" s="366"/>
      <c r="E25" s="366"/>
      <c r="F25" s="366"/>
      <c r="G25" s="618"/>
      <c r="H25" s="619"/>
      <c r="I25" s="567" t="str">
        <f>I6</f>
        <v>F</v>
      </c>
      <c r="J25" s="568"/>
      <c r="K25" s="569"/>
      <c r="L25" s="346"/>
      <c r="M25" s="347"/>
      <c r="N25" s="346"/>
      <c r="O25" s="347"/>
      <c r="P25" s="346"/>
      <c r="Q25" s="347"/>
      <c r="R25" s="350"/>
      <c r="S25" s="351"/>
      <c r="T25" s="19" t="s">
        <v>34</v>
      </c>
      <c r="U25" s="20" t="s">
        <v>35</v>
      </c>
      <c r="V25" s="20" t="s">
        <v>36</v>
      </c>
      <c r="W25" s="20" t="s">
        <v>37</v>
      </c>
      <c r="X25" s="20" t="s">
        <v>38</v>
      </c>
      <c r="Y25" s="570" t="s">
        <v>39</v>
      </c>
      <c r="Z25" s="571"/>
      <c r="AA25" s="572" t="s">
        <v>40</v>
      </c>
      <c r="AB25" s="571"/>
      <c r="AC25" s="572" t="s">
        <v>41</v>
      </c>
      <c r="AD25" s="573"/>
      <c r="AE25" s="574"/>
      <c r="AF25" s="570" t="s">
        <v>39</v>
      </c>
      <c r="AG25" s="571"/>
      <c r="AH25" s="572" t="s">
        <v>40</v>
      </c>
      <c r="AI25" s="571"/>
      <c r="AJ25" s="572" t="s">
        <v>41</v>
      </c>
      <c r="AK25" s="573"/>
      <c r="AL25" s="574"/>
      <c r="AM25" s="357"/>
      <c r="AN25" s="358"/>
    </row>
    <row r="26" spans="1:40" ht="12" customHeight="1">
      <c r="A26" s="21">
        <v>4</v>
      </c>
      <c r="B26" s="85">
        <v>1</v>
      </c>
      <c r="C26" s="397">
        <v>4</v>
      </c>
      <c r="D26" s="339"/>
      <c r="E26" s="339"/>
      <c r="F26" s="339"/>
      <c r="G26" s="339"/>
      <c r="H26" s="339"/>
      <c r="I26" s="339"/>
      <c r="J26" s="339"/>
      <c r="K26" s="340"/>
      <c r="L26" s="326">
        <f>SUM((IF(R41=2,1,0))+(IF(R43=2,1,0)))+(IF(Y43=2,1,0))+(IF(Y41=2,1,0))</f>
        <v>0</v>
      </c>
      <c r="M26" s="341"/>
      <c r="N26" s="326">
        <f>SUM((IF(R41&gt;Y41,1,0))+(IF(R43&gt;Y43,1,0)))</f>
        <v>0</v>
      </c>
      <c r="O26" s="341"/>
      <c r="P26" s="326">
        <f>SUM(IF(Y41&gt;R41,1,0))+(IF(Y43&gt;R43,1,0))</f>
        <v>0</v>
      </c>
      <c r="Q26" s="341"/>
      <c r="R26" s="342">
        <f>SUM(N26*2)+(P26)</f>
        <v>0</v>
      </c>
      <c r="S26" s="343"/>
      <c r="T26" s="23" t="e">
        <f>(N26*10)+(R26*1000)+((Y26*100)-(AA26*100))+AJ26</f>
        <v>#VALUE!</v>
      </c>
      <c r="U26" s="24" t="e">
        <f>LARGE(T26:T28,B26)</f>
        <v>#VALUE!</v>
      </c>
      <c r="V26" s="24" t="e">
        <f>MATCH(U26,T26:T28,0)</f>
        <v>#VALUE!</v>
      </c>
      <c r="W26" s="24" t="s">
        <v>43</v>
      </c>
      <c r="X26" s="24" t="e">
        <f>VLOOKUP(V26,B26:AL28,2)</f>
        <v>#VALUE!</v>
      </c>
      <c r="Y26" s="326">
        <f>SUM(R41+R43)</f>
        <v>0</v>
      </c>
      <c r="Z26" s="327"/>
      <c r="AA26" s="328">
        <f>SUM(Y41+Y43)</f>
        <v>0</v>
      </c>
      <c r="AB26" s="327"/>
      <c r="AC26" s="329" t="str">
        <f>IF(AA26=0,"INF", Y26/AA26)</f>
        <v>INF</v>
      </c>
      <c r="AD26" s="411"/>
      <c r="AE26" s="412"/>
      <c r="AF26" s="326">
        <f>SUM(((AI41+AK41+AM41)+(AI43+AK43+AM43)))</f>
        <v>0</v>
      </c>
      <c r="AG26" s="327"/>
      <c r="AH26" s="328">
        <f>SUM(((AJ41+AL41+AN41)+(AJ43+AL43+AN43)))</f>
        <v>0</v>
      </c>
      <c r="AI26" s="327"/>
      <c r="AJ26" s="329" t="str">
        <f>IF(AH26=0,"INF",AF26/AH26)</f>
        <v>INF</v>
      </c>
      <c r="AK26" s="330"/>
      <c r="AL26" s="331"/>
      <c r="AM26" s="332" t="e">
        <f>IF(C26=X26,"1o",IF(C26=X27,"2o",IF(C26=X28,"3o")))</f>
        <v>#VALUE!</v>
      </c>
      <c r="AN26" s="333"/>
    </row>
    <row r="27" spans="1:40" ht="12" customHeight="1">
      <c r="A27" s="25">
        <v>5</v>
      </c>
      <c r="B27" s="86">
        <v>2</v>
      </c>
      <c r="C27" s="420">
        <v>5</v>
      </c>
      <c r="D27" s="320"/>
      <c r="E27" s="320"/>
      <c r="F27" s="320"/>
      <c r="G27" s="320"/>
      <c r="H27" s="320"/>
      <c r="I27" s="320"/>
      <c r="J27" s="320"/>
      <c r="K27" s="321"/>
      <c r="L27" s="322">
        <f>SUM(IF(R39=2,1,0))+(IF(Y43=2,1,0))+(IF(Y39=2,1,0))+(IF(R43=2,1,0))</f>
        <v>0</v>
      </c>
      <c r="M27" s="323"/>
      <c r="N27" s="322">
        <f>SUM(IF(R39&gt;Y39,1,0))+(IF(Y43&gt;R43,1,0))</f>
        <v>0</v>
      </c>
      <c r="O27" s="323"/>
      <c r="P27" s="322">
        <f>SUM(IF(Y39&gt;R39,1,0))+(IF(R43&gt;Y43,1,0))</f>
        <v>0</v>
      </c>
      <c r="Q27" s="323"/>
      <c r="R27" s="324">
        <f>SUM(N27*2)+(P27)</f>
        <v>0</v>
      </c>
      <c r="S27" s="325"/>
      <c r="T27" s="28" t="e">
        <f>(N27*10)+(R27*1000)+((Y27*100)-(AA27*100))+AJ27</f>
        <v>#VALUE!</v>
      </c>
      <c r="U27" s="29" t="e">
        <f>LARGE(T26:T28,B27)</f>
        <v>#VALUE!</v>
      </c>
      <c r="V27" s="29" t="e">
        <f>MATCH(U27,T26:T28,0)</f>
        <v>#VALUE!</v>
      </c>
      <c r="W27" s="29" t="s">
        <v>45</v>
      </c>
      <c r="X27" s="29" t="e">
        <f>VLOOKUP(V27,B26:AL28,2)</f>
        <v>#VALUE!</v>
      </c>
      <c r="Y27" s="322">
        <f>SUM(R39+Y43)</f>
        <v>0</v>
      </c>
      <c r="Z27" s="313"/>
      <c r="AA27" s="312">
        <f>SUM(Y39+R43)</f>
        <v>0</v>
      </c>
      <c r="AB27" s="313"/>
      <c r="AC27" s="314" t="str">
        <f>IF(AA27=0,"INF", Y27/AA27)</f>
        <v>INF</v>
      </c>
      <c r="AD27" s="409"/>
      <c r="AE27" s="410"/>
      <c r="AF27" s="322">
        <f>SUM(((AI39+AK39+AM39)+(AJ43+AL43+AN43)))</f>
        <v>0</v>
      </c>
      <c r="AG27" s="313"/>
      <c r="AH27" s="312">
        <f>SUM(((AJ39+AL39+AN39)+(AI43+AK43+AM43)))</f>
        <v>0</v>
      </c>
      <c r="AI27" s="313"/>
      <c r="AJ27" s="314" t="str">
        <f>IF(AH27=0,"INF",AF27/AH27)</f>
        <v>INF</v>
      </c>
      <c r="AK27" s="315"/>
      <c r="AL27" s="316"/>
      <c r="AM27" s="388" t="e">
        <f>IF(C27=X26,"1o",IF(C27=X27,"2o",IF(C27=X28,"3o")))</f>
        <v>#VALUE!</v>
      </c>
      <c r="AN27" s="389"/>
    </row>
    <row r="28" spans="1:40" ht="12" customHeight="1" thickBot="1">
      <c r="A28" s="30">
        <v>6</v>
      </c>
      <c r="B28" s="101">
        <v>3</v>
      </c>
      <c r="C28" s="413">
        <v>6</v>
      </c>
      <c r="D28" s="383"/>
      <c r="E28" s="383"/>
      <c r="F28" s="383"/>
      <c r="G28" s="383"/>
      <c r="H28" s="383"/>
      <c r="I28" s="383"/>
      <c r="J28" s="383"/>
      <c r="K28" s="384"/>
      <c r="L28" s="379">
        <f>SUM(IF(Y39=2,1,0))+(IF(Y41=2,1,0))+(IF(R41=2,1,0))+(IF(R39=2,1,0))</f>
        <v>0</v>
      </c>
      <c r="M28" s="385"/>
      <c r="N28" s="379">
        <f>SUM(IF(Y39&gt;R39,1,0))+(IF(Y41&gt;R41,1,0))</f>
        <v>0</v>
      </c>
      <c r="O28" s="385"/>
      <c r="P28" s="379">
        <f>SUM(IF(R39&gt;Y39,1,0))+(IF(R41&gt;Y41,1,0))</f>
        <v>0</v>
      </c>
      <c r="Q28" s="385"/>
      <c r="R28" s="386">
        <f>SUM(N28*2)+(P28)</f>
        <v>0</v>
      </c>
      <c r="S28" s="387"/>
      <c r="T28" s="23" t="e">
        <f>(N28*10)+(R28*1000)+((Y28*100)-(AA28*100))+AJ28</f>
        <v>#VALUE!</v>
      </c>
      <c r="U28" s="32" t="e">
        <f>LARGE(T26:T28,B28)</f>
        <v>#VALUE!</v>
      </c>
      <c r="V28" s="32" t="e">
        <f>MATCH(U28,T26:T28,0)</f>
        <v>#VALUE!</v>
      </c>
      <c r="W28" s="32" t="s">
        <v>47</v>
      </c>
      <c r="X28" s="32" t="e">
        <f>VLOOKUP(V28,B26:AL28,2)</f>
        <v>#VALUE!</v>
      </c>
      <c r="Y28" s="379">
        <f>SUM(Y39+Y41)</f>
        <v>0</v>
      </c>
      <c r="Z28" s="375"/>
      <c r="AA28" s="374">
        <f>SUM(R39+R41)</f>
        <v>0</v>
      </c>
      <c r="AB28" s="375"/>
      <c r="AC28" s="376" t="str">
        <f>IF(AA28=0,"INF", Y28/AA28)</f>
        <v>INF</v>
      </c>
      <c r="AD28" s="404"/>
      <c r="AE28" s="405"/>
      <c r="AF28" s="379">
        <f>SUM(((AJ39+AL39+AN39)+(AJ41+AL41+AN41)))</f>
        <v>0</v>
      </c>
      <c r="AG28" s="375"/>
      <c r="AH28" s="374">
        <f>SUM(((AI39+AK39+AM39)++(AI41+AK41+AM41)))</f>
        <v>0</v>
      </c>
      <c r="AI28" s="375"/>
      <c r="AJ28" s="376" t="str">
        <f>IF(AH28=0,"INF",AF28/AH28)</f>
        <v>INF</v>
      </c>
      <c r="AK28" s="377"/>
      <c r="AL28" s="378"/>
      <c r="AM28" s="380" t="e">
        <f>IF(C28=X26,"1o",IF(C28=X27,"2o",IF(C28=X28,"3o")))</f>
        <v>#VALUE!</v>
      </c>
      <c r="AN28" s="381"/>
    </row>
    <row r="29" spans="1:40" ht="12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" customHeight="1">
      <c r="A30" s="363" t="s">
        <v>25</v>
      </c>
      <c r="B30" s="364"/>
      <c r="C30" s="364"/>
      <c r="D30" s="364"/>
      <c r="E30" s="364"/>
      <c r="F30" s="364"/>
      <c r="G30" s="616" t="s">
        <v>110</v>
      </c>
      <c r="H30" s="617"/>
      <c r="I30" s="371" t="s">
        <v>5</v>
      </c>
      <c r="J30" s="372"/>
      <c r="K30" s="373"/>
      <c r="L30" s="344" t="s">
        <v>27</v>
      </c>
      <c r="M30" s="345"/>
      <c r="N30" s="344" t="s">
        <v>28</v>
      </c>
      <c r="O30" s="345"/>
      <c r="P30" s="344" t="s">
        <v>29</v>
      </c>
      <c r="Q30" s="345"/>
      <c r="R30" s="348" t="s">
        <v>30</v>
      </c>
      <c r="S30" s="349"/>
      <c r="T30" s="17">
        <f>SUM(L32:M34)</f>
        <v>0</v>
      </c>
      <c r="U30" s="18">
        <v>6</v>
      </c>
      <c r="V30" s="18"/>
      <c r="W30" s="18"/>
      <c r="X30" s="18"/>
      <c r="Y30" s="352" t="s">
        <v>31</v>
      </c>
      <c r="Z30" s="353"/>
      <c r="AA30" s="353"/>
      <c r="AB30" s="353"/>
      <c r="AC30" s="353"/>
      <c r="AD30" s="353"/>
      <c r="AE30" s="354"/>
      <c r="AF30" s="352" t="s">
        <v>32</v>
      </c>
      <c r="AG30" s="353"/>
      <c r="AH30" s="353"/>
      <c r="AI30" s="353"/>
      <c r="AJ30" s="353"/>
      <c r="AK30" s="353"/>
      <c r="AL30" s="354"/>
      <c r="AM30" s="355" t="s">
        <v>33</v>
      </c>
      <c r="AN30" s="356"/>
    </row>
    <row r="31" spans="1:40" ht="12" customHeight="1" thickBot="1">
      <c r="A31" s="365"/>
      <c r="B31" s="366"/>
      <c r="C31" s="366"/>
      <c r="D31" s="366"/>
      <c r="E31" s="366"/>
      <c r="F31" s="366"/>
      <c r="G31" s="618"/>
      <c r="H31" s="619"/>
      <c r="I31" s="567" t="str">
        <f>I6</f>
        <v>F</v>
      </c>
      <c r="J31" s="568"/>
      <c r="K31" s="569"/>
      <c r="L31" s="346"/>
      <c r="M31" s="347"/>
      <c r="N31" s="346"/>
      <c r="O31" s="347"/>
      <c r="P31" s="346"/>
      <c r="Q31" s="347"/>
      <c r="R31" s="350"/>
      <c r="S31" s="351"/>
      <c r="T31" s="19" t="s">
        <v>34</v>
      </c>
      <c r="U31" s="20" t="s">
        <v>35</v>
      </c>
      <c r="V31" s="20" t="s">
        <v>36</v>
      </c>
      <c r="W31" s="20" t="s">
        <v>37</v>
      </c>
      <c r="X31" s="20" t="s">
        <v>38</v>
      </c>
      <c r="Y31" s="570" t="s">
        <v>39</v>
      </c>
      <c r="Z31" s="571"/>
      <c r="AA31" s="572" t="s">
        <v>40</v>
      </c>
      <c r="AB31" s="571"/>
      <c r="AC31" s="572" t="s">
        <v>41</v>
      </c>
      <c r="AD31" s="573"/>
      <c r="AE31" s="574"/>
      <c r="AF31" s="570" t="s">
        <v>39</v>
      </c>
      <c r="AG31" s="571"/>
      <c r="AH31" s="572" t="s">
        <v>40</v>
      </c>
      <c r="AI31" s="571"/>
      <c r="AJ31" s="572" t="s">
        <v>41</v>
      </c>
      <c r="AK31" s="573"/>
      <c r="AL31" s="574"/>
      <c r="AM31" s="357"/>
      <c r="AN31" s="358"/>
    </row>
    <row r="32" spans="1:40" ht="12" customHeight="1">
      <c r="A32" s="21">
        <v>7</v>
      </c>
      <c r="B32" s="85">
        <v>1</v>
      </c>
      <c r="C32" s="397">
        <v>7</v>
      </c>
      <c r="D32" s="339"/>
      <c r="E32" s="339"/>
      <c r="F32" s="339"/>
      <c r="G32" s="339"/>
      <c r="H32" s="339"/>
      <c r="I32" s="339"/>
      <c r="J32" s="339"/>
      <c r="K32" s="340"/>
      <c r="L32" s="326">
        <f>SUM((IF(R48=2,1,0))+(IF(R49=2,1,0)))+(IF(Y49=2,1,0))+(IF(Y48=2,1,0))</f>
        <v>0</v>
      </c>
      <c r="M32" s="341"/>
      <c r="N32" s="326">
        <f>SUM((IF(R48&gt;Y48,1,0))+(IF(R49&gt;Y49,1,0)))</f>
        <v>0</v>
      </c>
      <c r="O32" s="341"/>
      <c r="P32" s="326">
        <f>SUM(IF(Y48&gt;R48,1,0))+(IF(Y49&gt;R49,1,0))</f>
        <v>0</v>
      </c>
      <c r="Q32" s="341"/>
      <c r="R32" s="342">
        <f>SUM(N32*2)+(P32)</f>
        <v>0</v>
      </c>
      <c r="S32" s="343"/>
      <c r="T32" s="23" t="e">
        <f>(N32*10)+(R32*1000)+((Y32*100)-(AA32*100))+AJ32</f>
        <v>#VALUE!</v>
      </c>
      <c r="U32" s="24" t="e">
        <f>LARGE(T32:T34,B32)</f>
        <v>#VALUE!</v>
      </c>
      <c r="V32" s="24" t="e">
        <f>MATCH(U32,T32:T34,0)</f>
        <v>#VALUE!</v>
      </c>
      <c r="W32" s="24" t="s">
        <v>43</v>
      </c>
      <c r="X32" s="24" t="e">
        <f>VLOOKUP(V32,B32:AL34,2)</f>
        <v>#VALUE!</v>
      </c>
      <c r="Y32" s="326">
        <f>SUM(R48+R49)</f>
        <v>0</v>
      </c>
      <c r="Z32" s="327"/>
      <c r="AA32" s="328">
        <f>SUM(Y48+Y49)</f>
        <v>0</v>
      </c>
      <c r="AB32" s="327"/>
      <c r="AC32" s="329" t="str">
        <f>IF(AA32=0,"INF", Y32/AA32)</f>
        <v>INF</v>
      </c>
      <c r="AD32" s="411"/>
      <c r="AE32" s="412"/>
      <c r="AF32" s="326">
        <f>SUM(((AI48+AK48+AM48)+(AI49+AK49+AM49)))</f>
        <v>0</v>
      </c>
      <c r="AG32" s="327"/>
      <c r="AH32" s="328">
        <f>SUM(((AJ48+AL48+AN48)+(AJ49+AL49+AN49)))</f>
        <v>0</v>
      </c>
      <c r="AI32" s="327"/>
      <c r="AJ32" s="329" t="str">
        <f>IF(AH32=0,"INF",AF32/AH32)</f>
        <v>INF</v>
      </c>
      <c r="AK32" s="330"/>
      <c r="AL32" s="331"/>
      <c r="AM32" s="332" t="e">
        <f>IF(C32=X32,"1o",IF(C32=X33,"2o",IF(C32=X34,"3o")))</f>
        <v>#VALUE!</v>
      </c>
      <c r="AN32" s="333"/>
    </row>
    <row r="33" spans="1:40" ht="12" customHeight="1">
      <c r="A33" s="25">
        <v>8</v>
      </c>
      <c r="B33" s="86">
        <v>2</v>
      </c>
      <c r="C33" s="420">
        <v>8</v>
      </c>
      <c r="D33" s="320"/>
      <c r="E33" s="320"/>
      <c r="F33" s="320"/>
      <c r="G33" s="320"/>
      <c r="H33" s="320"/>
      <c r="I33" s="320"/>
      <c r="J33" s="320"/>
      <c r="K33" s="321"/>
      <c r="L33" s="322">
        <f>SUM(IF(R47=2,1,0))+(IF(Y49=2,1,0))+(IF(Y47=2,1,0))+(IF(R49=2,1,0))</f>
        <v>0</v>
      </c>
      <c r="M33" s="323"/>
      <c r="N33" s="322">
        <f>SUM(IF(R47&gt;Y47,1,0))+(IF(Y49&gt;R49,1,0))</f>
        <v>0</v>
      </c>
      <c r="O33" s="323"/>
      <c r="P33" s="322">
        <f>SUM(IF(Y47&gt;R47,1,0))+(IF(R49&gt;Y49,1,0))</f>
        <v>0</v>
      </c>
      <c r="Q33" s="323"/>
      <c r="R33" s="324">
        <f>SUM(N33*2)+(P33)</f>
        <v>0</v>
      </c>
      <c r="S33" s="325"/>
      <c r="T33" s="28" t="e">
        <f>(N33*10)+(R33*1000)+((Y33*100)-(AA33*100))+AJ33</f>
        <v>#VALUE!</v>
      </c>
      <c r="U33" s="29" t="e">
        <f>LARGE(T32:T34,B33)</f>
        <v>#VALUE!</v>
      </c>
      <c r="V33" s="29" t="e">
        <f>MATCH(U33,T32:T34,0)</f>
        <v>#VALUE!</v>
      </c>
      <c r="W33" s="29" t="s">
        <v>45</v>
      </c>
      <c r="X33" s="29" t="e">
        <f>VLOOKUP(V33,B32:AL34,2)</f>
        <v>#VALUE!</v>
      </c>
      <c r="Y33" s="322">
        <f>SUM(R47+Y49)</f>
        <v>0</v>
      </c>
      <c r="Z33" s="313"/>
      <c r="AA33" s="312">
        <f>SUM(Y47+R49)</f>
        <v>0</v>
      </c>
      <c r="AB33" s="313"/>
      <c r="AC33" s="314" t="str">
        <f>IF(AA33=0,"INF", Y33/AA33)</f>
        <v>INF</v>
      </c>
      <c r="AD33" s="409"/>
      <c r="AE33" s="410"/>
      <c r="AF33" s="322">
        <f>SUM(((AI47+AK47+AM47)+(AJ49+AL49+AN49)))</f>
        <v>0</v>
      </c>
      <c r="AG33" s="313"/>
      <c r="AH33" s="312">
        <f>SUM(((AJ47+AL47+AN47)+(AI49+AK49+AM49)))</f>
        <v>0</v>
      </c>
      <c r="AI33" s="313"/>
      <c r="AJ33" s="314" t="str">
        <f>IF(AH33=0,"INF",AF33/AH33)</f>
        <v>INF</v>
      </c>
      <c r="AK33" s="315"/>
      <c r="AL33" s="316"/>
      <c r="AM33" s="388" t="e">
        <f>IF(C33=X32,"1o",IF(C33=X33,"2o",IF(C33=X34,"3o")))</f>
        <v>#VALUE!</v>
      </c>
      <c r="AN33" s="389"/>
    </row>
    <row r="34" spans="1:40" ht="12" customHeight="1" thickBot="1">
      <c r="A34" s="30">
        <v>9</v>
      </c>
      <c r="B34" s="101">
        <v>3</v>
      </c>
      <c r="C34" s="413">
        <v>9</v>
      </c>
      <c r="D34" s="383"/>
      <c r="E34" s="383"/>
      <c r="F34" s="383"/>
      <c r="G34" s="383"/>
      <c r="H34" s="383"/>
      <c r="I34" s="383"/>
      <c r="J34" s="383"/>
      <c r="K34" s="384"/>
      <c r="L34" s="379">
        <f>SUM(IF(Y47=2,1,0))+(IF(Y48=2,1,0))+(IF(R48=2,1,0))+(IF(R47=2,1,0))</f>
        <v>0</v>
      </c>
      <c r="M34" s="385"/>
      <c r="N34" s="379">
        <f>SUM(IF(Y47&gt;R47,1,0))+(IF(Y48&gt;R48,1,0))</f>
        <v>0</v>
      </c>
      <c r="O34" s="385"/>
      <c r="P34" s="379">
        <f>SUM(IF(R47&gt;Y47,1,0))+(IF(R48&gt;Y48,1,0))</f>
        <v>0</v>
      </c>
      <c r="Q34" s="385"/>
      <c r="R34" s="386">
        <f>SUM(N34*2)+(P34)</f>
        <v>0</v>
      </c>
      <c r="S34" s="387"/>
      <c r="T34" s="23" t="e">
        <f>(N34*10)+(R34*1000)+((Y34*100)-(AA34*100))+AJ34</f>
        <v>#VALUE!</v>
      </c>
      <c r="U34" s="32" t="e">
        <f>LARGE(T32:T34,B34)</f>
        <v>#VALUE!</v>
      </c>
      <c r="V34" s="32" t="e">
        <f>MATCH(U34,T32:T34,0)</f>
        <v>#VALUE!</v>
      </c>
      <c r="W34" s="32" t="s">
        <v>47</v>
      </c>
      <c r="X34" s="32" t="e">
        <f>VLOOKUP(V34,B32:AL34,2)</f>
        <v>#VALUE!</v>
      </c>
      <c r="Y34" s="379">
        <f>SUM(Y47+Y48)</f>
        <v>0</v>
      </c>
      <c r="Z34" s="375"/>
      <c r="AA34" s="374">
        <f>SUM(R47+R48)</f>
        <v>0</v>
      </c>
      <c r="AB34" s="375"/>
      <c r="AC34" s="376" t="str">
        <f>IF(AA34=0,"INF", Y34/AA34)</f>
        <v>INF</v>
      </c>
      <c r="AD34" s="404"/>
      <c r="AE34" s="405"/>
      <c r="AF34" s="379">
        <f>SUM(((AJ47+AL47+AN47)+(AJ48+AL48+AN48)))</f>
        <v>0</v>
      </c>
      <c r="AG34" s="375"/>
      <c r="AH34" s="374">
        <f>SUM(((AI47+AK47+AM47)++(AI48+AK48+AM48)))</f>
        <v>0</v>
      </c>
      <c r="AI34" s="375"/>
      <c r="AJ34" s="376" t="str">
        <f>IF(AH34=0,"INF",AF34/AH34)</f>
        <v>INF</v>
      </c>
      <c r="AK34" s="377"/>
      <c r="AL34" s="378"/>
      <c r="AM34" s="380" t="e">
        <f>IF(C34=X32,"1o",IF(C34=X33,"2o",IF(C34=X34,"3o")))</f>
        <v>#VALUE!</v>
      </c>
      <c r="AN34" s="38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" customHeight="1">
      <c r="A36" s="2" t="s">
        <v>55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</row>
    <row r="37" spans="1:40" ht="12" customHeight="1">
      <c r="A37" s="4" t="s">
        <v>1</v>
      </c>
      <c r="B37" s="4"/>
      <c r="C37" s="282" t="s">
        <v>3</v>
      </c>
      <c r="D37" s="282"/>
      <c r="E37" s="4" t="s">
        <v>4</v>
      </c>
      <c r="F37" s="4" t="s">
        <v>5</v>
      </c>
      <c r="G37" s="283" t="s">
        <v>6</v>
      </c>
      <c r="H37" s="283"/>
      <c r="I37" s="1"/>
      <c r="J37" s="282" t="s">
        <v>7</v>
      </c>
      <c r="K37" s="282"/>
      <c r="L37" s="282"/>
      <c r="M37" s="282"/>
      <c r="N37" s="282"/>
      <c r="O37" s="282"/>
      <c r="P37" s="282"/>
      <c r="Q37" s="282"/>
      <c r="R37" s="4"/>
      <c r="S37" s="4" t="s">
        <v>8</v>
      </c>
      <c r="T37" s="4"/>
      <c r="U37" s="4"/>
      <c r="V37" s="4"/>
      <c r="W37" s="4"/>
      <c r="X37" s="4"/>
      <c r="Y37" s="5"/>
      <c r="Z37" s="281" t="s">
        <v>7</v>
      </c>
      <c r="AA37" s="281"/>
      <c r="AB37" s="281"/>
      <c r="AC37" s="281"/>
      <c r="AD37" s="281"/>
      <c r="AE37" s="281"/>
      <c r="AF37" s="281"/>
      <c r="AG37" s="281"/>
      <c r="AH37" s="1"/>
      <c r="AI37" s="281" t="s">
        <v>9</v>
      </c>
      <c r="AJ37" s="281"/>
      <c r="AK37" s="281" t="s">
        <v>10</v>
      </c>
      <c r="AL37" s="281"/>
      <c r="AM37" s="281" t="s">
        <v>11</v>
      </c>
      <c r="AN37" s="281"/>
    </row>
    <row r="38" spans="1:40" ht="12" customHeight="1">
      <c r="A38" s="6">
        <v>1</v>
      </c>
      <c r="B38" s="8"/>
      <c r="C38" s="275">
        <v>0.33333333333333331</v>
      </c>
      <c r="D38" s="276"/>
      <c r="E38" s="9" t="str">
        <f>G5</f>
        <v>A</v>
      </c>
      <c r="F38" s="9" t="str">
        <f>I6</f>
        <v>F</v>
      </c>
      <c r="G38" s="277" t="s">
        <v>49</v>
      </c>
      <c r="H38" s="278"/>
      <c r="I38" s="10">
        <f>A8</f>
        <v>2</v>
      </c>
      <c r="J38" s="563">
        <f>C8</f>
        <v>2</v>
      </c>
      <c r="K38" s="563"/>
      <c r="L38" s="563"/>
      <c r="M38" s="563"/>
      <c r="N38" s="563"/>
      <c r="O38" s="563"/>
      <c r="P38" s="563"/>
      <c r="Q38" s="563"/>
      <c r="R38" s="172">
        <f t="shared" ref="R38:R43" si="0">(IF(AI38&gt;AJ38,1,0))+(IF(AK38&gt;AL38,1,0))+(IF(AM38&gt;AN38,1,0))</f>
        <v>0</v>
      </c>
      <c r="S38" s="12" t="s">
        <v>8</v>
      </c>
      <c r="T38" s="12"/>
      <c r="U38" s="12"/>
      <c r="V38" s="12"/>
      <c r="W38" s="12"/>
      <c r="X38" s="12"/>
      <c r="Y38" s="172">
        <f t="shared" ref="Y38:Y43" si="1">(IF(AJ38&gt;AI38,1,0))+(IF(AL38&gt;AK38,1,0))+(IF(AN38&gt;AM38,1,0))</f>
        <v>0</v>
      </c>
      <c r="Z38" s="564">
        <f>C9</f>
        <v>3</v>
      </c>
      <c r="AA38" s="564"/>
      <c r="AB38" s="564"/>
      <c r="AC38" s="564"/>
      <c r="AD38" s="564"/>
      <c r="AE38" s="564"/>
      <c r="AF38" s="564"/>
      <c r="AG38" s="564"/>
      <c r="AH38" s="14">
        <f>A9</f>
        <v>3</v>
      </c>
      <c r="AI38" s="36"/>
      <c r="AJ38" s="37"/>
      <c r="AK38" s="36"/>
      <c r="AL38" s="37"/>
      <c r="AM38" s="36"/>
      <c r="AN38" s="37"/>
    </row>
    <row r="39" spans="1:40" ht="12" customHeight="1">
      <c r="A39" s="6">
        <v>2</v>
      </c>
      <c r="B39" s="8"/>
      <c r="C39" s="275">
        <v>0.375</v>
      </c>
      <c r="D39" s="276"/>
      <c r="E39" s="9" t="str">
        <f>G24</f>
        <v>B</v>
      </c>
      <c r="F39" s="9" t="str">
        <f>I25</f>
        <v>F</v>
      </c>
      <c r="G39" s="277" t="s">
        <v>49</v>
      </c>
      <c r="H39" s="278"/>
      <c r="I39" s="10">
        <f>A27</f>
        <v>5</v>
      </c>
      <c r="J39" s="563">
        <f>C27</f>
        <v>5</v>
      </c>
      <c r="K39" s="563"/>
      <c r="L39" s="563"/>
      <c r="M39" s="563"/>
      <c r="N39" s="563"/>
      <c r="O39" s="563"/>
      <c r="P39" s="563"/>
      <c r="Q39" s="563"/>
      <c r="R39" s="172">
        <f t="shared" si="0"/>
        <v>0</v>
      </c>
      <c r="S39" s="12" t="s">
        <v>8</v>
      </c>
      <c r="T39" s="12"/>
      <c r="U39" s="12"/>
      <c r="V39" s="12"/>
      <c r="W39" s="12"/>
      <c r="X39" s="12"/>
      <c r="Y39" s="172">
        <f t="shared" si="1"/>
        <v>0</v>
      </c>
      <c r="Z39" s="564">
        <f>C28</f>
        <v>6</v>
      </c>
      <c r="AA39" s="564"/>
      <c r="AB39" s="564"/>
      <c r="AC39" s="564"/>
      <c r="AD39" s="564"/>
      <c r="AE39" s="564"/>
      <c r="AF39" s="564"/>
      <c r="AG39" s="564"/>
      <c r="AH39" s="14">
        <f>A28</f>
        <v>6</v>
      </c>
      <c r="AI39" s="36"/>
      <c r="AJ39" s="37"/>
      <c r="AK39" s="36"/>
      <c r="AL39" s="37"/>
      <c r="AM39" s="36"/>
      <c r="AN39" s="37"/>
    </row>
    <row r="40" spans="1:40" ht="12" customHeight="1">
      <c r="A40" s="6">
        <v>4</v>
      </c>
      <c r="B40" s="8"/>
      <c r="C40" s="275">
        <v>0.41666666666666669</v>
      </c>
      <c r="D40" s="276"/>
      <c r="E40" s="9" t="str">
        <f>G5</f>
        <v>A</v>
      </c>
      <c r="F40" s="9" t="str">
        <f>I6</f>
        <v>F</v>
      </c>
      <c r="G40" s="277" t="s">
        <v>49</v>
      </c>
      <c r="H40" s="278"/>
      <c r="I40" s="10">
        <f>A7</f>
        <v>1</v>
      </c>
      <c r="J40" s="563">
        <f>C7</f>
        <v>1</v>
      </c>
      <c r="K40" s="563"/>
      <c r="L40" s="563"/>
      <c r="M40" s="563"/>
      <c r="N40" s="563"/>
      <c r="O40" s="563"/>
      <c r="P40" s="563"/>
      <c r="Q40" s="563"/>
      <c r="R40" s="172">
        <f t="shared" si="0"/>
        <v>0</v>
      </c>
      <c r="S40" s="12" t="s">
        <v>8</v>
      </c>
      <c r="T40" s="12"/>
      <c r="U40" s="12"/>
      <c r="V40" s="12"/>
      <c r="W40" s="12"/>
      <c r="X40" s="12"/>
      <c r="Y40" s="172">
        <f t="shared" si="1"/>
        <v>0</v>
      </c>
      <c r="Z40" s="564">
        <f>C9</f>
        <v>3</v>
      </c>
      <c r="AA40" s="564"/>
      <c r="AB40" s="564"/>
      <c r="AC40" s="564"/>
      <c r="AD40" s="564"/>
      <c r="AE40" s="564"/>
      <c r="AF40" s="564"/>
      <c r="AG40" s="564"/>
      <c r="AH40" s="14">
        <f>A9</f>
        <v>3</v>
      </c>
      <c r="AI40" s="15"/>
      <c r="AJ40" s="16"/>
      <c r="AK40" s="15"/>
      <c r="AL40" s="16"/>
      <c r="AM40" s="15"/>
      <c r="AN40" s="16"/>
    </row>
    <row r="41" spans="1:40" ht="12" customHeight="1">
      <c r="A41" s="6">
        <v>5</v>
      </c>
      <c r="B41" s="8"/>
      <c r="C41" s="275">
        <v>0.45833333333333331</v>
      </c>
      <c r="D41" s="276"/>
      <c r="E41" s="9" t="str">
        <f>G24</f>
        <v>B</v>
      </c>
      <c r="F41" s="9" t="str">
        <f>I25</f>
        <v>F</v>
      </c>
      <c r="G41" s="277" t="s">
        <v>49</v>
      </c>
      <c r="H41" s="278"/>
      <c r="I41" s="10">
        <f>A26</f>
        <v>4</v>
      </c>
      <c r="J41" s="563">
        <f>C26</f>
        <v>4</v>
      </c>
      <c r="K41" s="563"/>
      <c r="L41" s="563"/>
      <c r="M41" s="563"/>
      <c r="N41" s="563"/>
      <c r="O41" s="563"/>
      <c r="P41" s="563"/>
      <c r="Q41" s="563"/>
      <c r="R41" s="172">
        <f t="shared" si="0"/>
        <v>0</v>
      </c>
      <c r="S41" s="12" t="s">
        <v>8</v>
      </c>
      <c r="T41" s="12"/>
      <c r="U41" s="12"/>
      <c r="V41" s="12"/>
      <c r="W41" s="12"/>
      <c r="X41" s="12"/>
      <c r="Y41" s="172">
        <f t="shared" si="1"/>
        <v>0</v>
      </c>
      <c r="Z41" s="564">
        <f>C28</f>
        <v>6</v>
      </c>
      <c r="AA41" s="564"/>
      <c r="AB41" s="564"/>
      <c r="AC41" s="564"/>
      <c r="AD41" s="564"/>
      <c r="AE41" s="564"/>
      <c r="AF41" s="564"/>
      <c r="AG41" s="564"/>
      <c r="AH41" s="14">
        <f>A28</f>
        <v>6</v>
      </c>
      <c r="AI41" s="15"/>
      <c r="AJ41" s="16"/>
      <c r="AK41" s="15"/>
      <c r="AL41" s="16"/>
      <c r="AM41" s="15"/>
      <c r="AN41" s="16"/>
    </row>
    <row r="42" spans="1:40" ht="12" customHeight="1">
      <c r="A42" s="6">
        <v>7</v>
      </c>
      <c r="B42" s="8"/>
      <c r="C42" s="275">
        <v>0.5</v>
      </c>
      <c r="D42" s="276"/>
      <c r="E42" s="9" t="str">
        <f>G5</f>
        <v>A</v>
      </c>
      <c r="F42" s="9" t="str">
        <f>I6</f>
        <v>F</v>
      </c>
      <c r="G42" s="277" t="s">
        <v>49</v>
      </c>
      <c r="H42" s="278"/>
      <c r="I42" s="10">
        <f>A7</f>
        <v>1</v>
      </c>
      <c r="J42" s="563">
        <f>C7</f>
        <v>1</v>
      </c>
      <c r="K42" s="563"/>
      <c r="L42" s="563"/>
      <c r="M42" s="563"/>
      <c r="N42" s="563"/>
      <c r="O42" s="563"/>
      <c r="P42" s="563"/>
      <c r="Q42" s="563"/>
      <c r="R42" s="172">
        <f t="shared" si="0"/>
        <v>0</v>
      </c>
      <c r="S42" s="12" t="s">
        <v>8</v>
      </c>
      <c r="T42" s="12"/>
      <c r="U42" s="12"/>
      <c r="V42" s="12"/>
      <c r="W42" s="12"/>
      <c r="X42" s="12"/>
      <c r="Y42" s="172">
        <f t="shared" si="1"/>
        <v>0</v>
      </c>
      <c r="Z42" s="564">
        <f>C8</f>
        <v>2</v>
      </c>
      <c r="AA42" s="564"/>
      <c r="AB42" s="564"/>
      <c r="AC42" s="564"/>
      <c r="AD42" s="564"/>
      <c r="AE42" s="564"/>
      <c r="AF42" s="564"/>
      <c r="AG42" s="564"/>
      <c r="AH42" s="14">
        <f>A8</f>
        <v>2</v>
      </c>
      <c r="AI42" s="15"/>
      <c r="AJ42" s="16"/>
      <c r="AK42" s="15"/>
      <c r="AL42" s="16"/>
      <c r="AM42" s="15"/>
      <c r="AN42" s="16"/>
    </row>
    <row r="43" spans="1:40" ht="12" customHeight="1">
      <c r="A43" s="6">
        <v>8</v>
      </c>
      <c r="B43" s="8"/>
      <c r="C43" s="275">
        <v>0.54166666666666663</v>
      </c>
      <c r="D43" s="276"/>
      <c r="E43" s="9" t="str">
        <f>G24</f>
        <v>B</v>
      </c>
      <c r="F43" s="9" t="str">
        <f>I25</f>
        <v>F</v>
      </c>
      <c r="G43" s="277" t="s">
        <v>49</v>
      </c>
      <c r="H43" s="278"/>
      <c r="I43" s="10">
        <f>A26</f>
        <v>4</v>
      </c>
      <c r="J43" s="563">
        <f>C26</f>
        <v>4</v>
      </c>
      <c r="K43" s="563"/>
      <c r="L43" s="563"/>
      <c r="M43" s="563"/>
      <c r="N43" s="563"/>
      <c r="O43" s="563"/>
      <c r="P43" s="563"/>
      <c r="Q43" s="563"/>
      <c r="R43" s="172">
        <f t="shared" si="0"/>
        <v>0</v>
      </c>
      <c r="S43" s="12" t="s">
        <v>8</v>
      </c>
      <c r="T43" s="12"/>
      <c r="U43" s="12"/>
      <c r="V43" s="12"/>
      <c r="W43" s="12"/>
      <c r="X43" s="12"/>
      <c r="Y43" s="172">
        <f t="shared" si="1"/>
        <v>0</v>
      </c>
      <c r="Z43" s="564">
        <f>C27</f>
        <v>5</v>
      </c>
      <c r="AA43" s="564"/>
      <c r="AB43" s="564"/>
      <c r="AC43" s="564"/>
      <c r="AD43" s="564"/>
      <c r="AE43" s="564"/>
      <c r="AF43" s="564"/>
      <c r="AG43" s="564"/>
      <c r="AH43" s="14">
        <f>A27</f>
        <v>5</v>
      </c>
      <c r="AI43" s="15"/>
      <c r="AJ43" s="16"/>
      <c r="AK43" s="15"/>
      <c r="AL43" s="16"/>
      <c r="AM43" s="15"/>
      <c r="AN43" s="16"/>
    </row>
    <row r="44" spans="1:40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" customHeight="1">
      <c r="A45" s="2" t="s">
        <v>111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"/>
      <c r="AB45" s="3"/>
      <c r="AC45" s="3"/>
      <c r="AD45" s="3"/>
      <c r="AE45" s="3"/>
      <c r="AF45" s="3"/>
      <c r="AG45" s="1"/>
      <c r="AH45" s="1"/>
      <c r="AI45" s="1"/>
      <c r="AJ45" s="1"/>
      <c r="AK45" s="1"/>
      <c r="AL45" s="1"/>
      <c r="AM45" s="1"/>
      <c r="AN45" s="1"/>
    </row>
    <row r="46" spans="1:40" ht="12" customHeight="1">
      <c r="A46" s="4" t="s">
        <v>1</v>
      </c>
      <c r="B46" s="4"/>
      <c r="C46" s="282" t="s">
        <v>3</v>
      </c>
      <c r="D46" s="282"/>
      <c r="E46" s="4" t="s">
        <v>4</v>
      </c>
      <c r="F46" s="4" t="s">
        <v>5</v>
      </c>
      <c r="G46" s="283" t="s">
        <v>6</v>
      </c>
      <c r="H46" s="283"/>
      <c r="I46" s="1"/>
      <c r="J46" s="282" t="s">
        <v>7</v>
      </c>
      <c r="K46" s="282"/>
      <c r="L46" s="282"/>
      <c r="M46" s="282"/>
      <c r="N46" s="282"/>
      <c r="O46" s="282"/>
      <c r="P46" s="282"/>
      <c r="Q46" s="282"/>
      <c r="R46" s="4"/>
      <c r="S46" s="4" t="s">
        <v>8</v>
      </c>
      <c r="T46" s="4"/>
      <c r="U46" s="4"/>
      <c r="V46" s="4"/>
      <c r="W46" s="4"/>
      <c r="X46" s="4"/>
      <c r="Y46" s="5"/>
      <c r="Z46" s="281" t="s">
        <v>7</v>
      </c>
      <c r="AA46" s="281"/>
      <c r="AB46" s="281"/>
      <c r="AC46" s="281"/>
      <c r="AD46" s="281"/>
      <c r="AE46" s="281"/>
      <c r="AF46" s="281"/>
      <c r="AG46" s="281"/>
      <c r="AH46" s="1"/>
      <c r="AI46" s="281" t="s">
        <v>9</v>
      </c>
      <c r="AJ46" s="281"/>
      <c r="AK46" s="281" t="s">
        <v>10</v>
      </c>
      <c r="AL46" s="281"/>
      <c r="AM46" s="281" t="s">
        <v>11</v>
      </c>
      <c r="AN46" s="281"/>
    </row>
    <row r="47" spans="1:40" ht="12" customHeight="1">
      <c r="A47" s="6">
        <v>3</v>
      </c>
      <c r="B47" s="8"/>
      <c r="C47" s="275">
        <v>0.54166666666666663</v>
      </c>
      <c r="D47" s="276"/>
      <c r="E47" s="9" t="str">
        <f>G30</f>
        <v>C</v>
      </c>
      <c r="F47" s="9" t="str">
        <f>I31</f>
        <v>F</v>
      </c>
      <c r="G47" s="277" t="s">
        <v>49</v>
      </c>
      <c r="H47" s="278"/>
      <c r="I47" s="10">
        <f>A33</f>
        <v>8</v>
      </c>
      <c r="J47" s="563">
        <f>C33</f>
        <v>8</v>
      </c>
      <c r="K47" s="563"/>
      <c r="L47" s="563"/>
      <c r="M47" s="563"/>
      <c r="N47" s="563"/>
      <c r="O47" s="563"/>
      <c r="P47" s="563"/>
      <c r="Q47" s="563"/>
      <c r="R47" s="172">
        <f>(IF(AI47&gt;AJ47,1,0))+(IF(AK47&gt;AL47,1,0))+(IF(AM47&gt;AN47,1,0))</f>
        <v>0</v>
      </c>
      <c r="S47" s="12" t="s">
        <v>8</v>
      </c>
      <c r="T47" s="12"/>
      <c r="U47" s="12"/>
      <c r="V47" s="12"/>
      <c r="W47" s="12"/>
      <c r="X47" s="12"/>
      <c r="Y47" s="172">
        <f>(IF(AJ47&gt;AI47,1,0))+(IF(AL47&gt;AK47,1,0))+(IF(AN47&gt;AM47,1,0))</f>
        <v>0</v>
      </c>
      <c r="Z47" s="564">
        <f>C34</f>
        <v>9</v>
      </c>
      <c r="AA47" s="564"/>
      <c r="AB47" s="564"/>
      <c r="AC47" s="564"/>
      <c r="AD47" s="564"/>
      <c r="AE47" s="564"/>
      <c r="AF47" s="564"/>
      <c r="AG47" s="564"/>
      <c r="AH47" s="14">
        <f>A34</f>
        <v>9</v>
      </c>
      <c r="AI47" s="36"/>
      <c r="AJ47" s="37"/>
      <c r="AK47" s="36"/>
      <c r="AL47" s="37"/>
      <c r="AM47" s="36"/>
      <c r="AN47" s="37"/>
    </row>
    <row r="48" spans="1:40" ht="12" customHeight="1">
      <c r="A48" s="6">
        <v>6</v>
      </c>
      <c r="B48" s="8"/>
      <c r="C48" s="275">
        <v>0.58333333333333337</v>
      </c>
      <c r="D48" s="276"/>
      <c r="E48" s="9" t="str">
        <f>G30</f>
        <v>C</v>
      </c>
      <c r="F48" s="9" t="str">
        <f>I31</f>
        <v>F</v>
      </c>
      <c r="G48" s="277" t="s">
        <v>49</v>
      </c>
      <c r="H48" s="278"/>
      <c r="I48" s="10">
        <f>A32</f>
        <v>7</v>
      </c>
      <c r="J48" s="563">
        <f>C32</f>
        <v>7</v>
      </c>
      <c r="K48" s="563"/>
      <c r="L48" s="563"/>
      <c r="M48" s="563"/>
      <c r="N48" s="563"/>
      <c r="O48" s="563"/>
      <c r="P48" s="563"/>
      <c r="Q48" s="563"/>
      <c r="R48" s="172">
        <f>(IF(AI48&gt;AJ48,1,0))+(IF(AK48&gt;AL48,1,0))+(IF(AM48&gt;AN48,1,0))</f>
        <v>0</v>
      </c>
      <c r="S48" s="12" t="s">
        <v>8</v>
      </c>
      <c r="T48" s="12"/>
      <c r="U48" s="12"/>
      <c r="V48" s="12"/>
      <c r="W48" s="12"/>
      <c r="X48" s="12"/>
      <c r="Y48" s="172">
        <f>(IF(AJ48&gt;AI48,1,0))+(IF(AL48&gt;AK48,1,0))+(IF(AN48&gt;AM48,1,0))</f>
        <v>0</v>
      </c>
      <c r="Z48" s="564">
        <f>C34</f>
        <v>9</v>
      </c>
      <c r="AA48" s="564"/>
      <c r="AB48" s="564"/>
      <c r="AC48" s="564"/>
      <c r="AD48" s="564"/>
      <c r="AE48" s="564"/>
      <c r="AF48" s="564"/>
      <c r="AG48" s="564"/>
      <c r="AH48" s="14">
        <f>A34</f>
        <v>9</v>
      </c>
      <c r="AI48" s="15"/>
      <c r="AJ48" s="16"/>
      <c r="AK48" s="15"/>
      <c r="AL48" s="16"/>
      <c r="AM48" s="15"/>
      <c r="AN48" s="16"/>
    </row>
    <row r="49" spans="1:40" ht="12" customHeight="1">
      <c r="A49" s="6">
        <v>9</v>
      </c>
      <c r="B49" s="8"/>
      <c r="C49" s="275">
        <v>0.625</v>
      </c>
      <c r="D49" s="276"/>
      <c r="E49" s="9" t="str">
        <f>G30</f>
        <v>C</v>
      </c>
      <c r="F49" s="9" t="str">
        <f>I31</f>
        <v>F</v>
      </c>
      <c r="G49" s="277" t="s">
        <v>49</v>
      </c>
      <c r="H49" s="278"/>
      <c r="I49" s="10">
        <f>A32</f>
        <v>7</v>
      </c>
      <c r="J49" s="563">
        <f>C32</f>
        <v>7</v>
      </c>
      <c r="K49" s="563"/>
      <c r="L49" s="563"/>
      <c r="M49" s="563"/>
      <c r="N49" s="563"/>
      <c r="O49" s="563"/>
      <c r="P49" s="563"/>
      <c r="Q49" s="563"/>
      <c r="R49" s="172">
        <f>(IF(AI49&gt;AJ49,1,0))+(IF(AK49&gt;AL49,1,0))+(IF(AM49&gt;AN49,1,0))</f>
        <v>0</v>
      </c>
      <c r="S49" s="12" t="s">
        <v>8</v>
      </c>
      <c r="T49" s="12"/>
      <c r="U49" s="12"/>
      <c r="V49" s="12"/>
      <c r="W49" s="12"/>
      <c r="X49" s="12"/>
      <c r="Y49" s="172">
        <f>(IF(AJ49&gt;AI49,1,0))+(IF(AL49&gt;AK49,1,0))+(IF(AN49&gt;AM49,1,0))</f>
        <v>0</v>
      </c>
      <c r="Z49" s="564">
        <f>C33</f>
        <v>8</v>
      </c>
      <c r="AA49" s="564"/>
      <c r="AB49" s="564"/>
      <c r="AC49" s="564"/>
      <c r="AD49" s="564"/>
      <c r="AE49" s="564"/>
      <c r="AF49" s="564"/>
      <c r="AG49" s="564"/>
      <c r="AH49" s="14">
        <f>A33</f>
        <v>8</v>
      </c>
      <c r="AI49" s="15"/>
      <c r="AJ49" s="16"/>
      <c r="AK49" s="15"/>
      <c r="AL49" s="16"/>
      <c r="AM49" s="15"/>
      <c r="AN49" s="16"/>
    </row>
    <row r="50" spans="1:40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1" customFormat="1" ht="12" customHeight="1"/>
    <row r="52" spans="1:40" ht="14.25" customHeight="1">
      <c r="A52" s="613" t="s">
        <v>112</v>
      </c>
      <c r="B52" s="614"/>
      <c r="C52" s="614"/>
      <c r="D52" s="614"/>
      <c r="E52" s="614"/>
      <c r="F52" s="614"/>
      <c r="G52" s="614"/>
      <c r="H52" s="614"/>
      <c r="I52" s="614"/>
      <c r="J52" s="614"/>
      <c r="K52" s="614"/>
      <c r="L52" s="614"/>
      <c r="M52" s="614"/>
      <c r="N52" s="614"/>
      <c r="O52" s="614"/>
      <c r="P52" s="614"/>
      <c r="Q52" s="614"/>
      <c r="R52" s="614"/>
      <c r="S52" s="614"/>
      <c r="T52" s="614"/>
      <c r="U52" s="614"/>
      <c r="V52" s="614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4"/>
      <c r="AH52" s="614"/>
      <c r="AI52" s="614"/>
      <c r="AJ52" s="614"/>
      <c r="AK52" s="614"/>
      <c r="AL52" s="614"/>
      <c r="AM52" s="614"/>
      <c r="AN52" s="615"/>
    </row>
    <row r="53" spans="1:40" ht="12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" customHeight="1">
      <c r="A54" s="363" t="s">
        <v>25</v>
      </c>
      <c r="B54" s="364"/>
      <c r="C54" s="364"/>
      <c r="D54" s="364"/>
      <c r="E54" s="364"/>
      <c r="F54" s="364"/>
      <c r="G54" s="367" t="s">
        <v>113</v>
      </c>
      <c r="H54" s="368"/>
      <c r="I54" s="371" t="s">
        <v>5</v>
      </c>
      <c r="J54" s="372"/>
      <c r="K54" s="373"/>
      <c r="L54" s="344" t="s">
        <v>27</v>
      </c>
      <c r="M54" s="345"/>
      <c r="N54" s="344" t="s">
        <v>28</v>
      </c>
      <c r="O54" s="345"/>
      <c r="P54" s="344" t="s">
        <v>29</v>
      </c>
      <c r="Q54" s="345"/>
      <c r="R54" s="348" t="s">
        <v>30</v>
      </c>
      <c r="S54" s="349"/>
      <c r="T54" s="17">
        <f>SUM(L56:M58)</f>
        <v>0</v>
      </c>
      <c r="U54" s="18">
        <v>6</v>
      </c>
      <c r="V54" s="18"/>
      <c r="W54" s="18"/>
      <c r="X54" s="18"/>
      <c r="Y54" s="352" t="s">
        <v>31</v>
      </c>
      <c r="Z54" s="353"/>
      <c r="AA54" s="353"/>
      <c r="AB54" s="353"/>
      <c r="AC54" s="353"/>
      <c r="AD54" s="353"/>
      <c r="AE54" s="354"/>
      <c r="AF54" s="352" t="s">
        <v>32</v>
      </c>
      <c r="AG54" s="353"/>
      <c r="AH54" s="353"/>
      <c r="AI54" s="353"/>
      <c r="AJ54" s="353"/>
      <c r="AK54" s="353"/>
      <c r="AL54" s="354"/>
      <c r="AM54" s="355" t="s">
        <v>33</v>
      </c>
      <c r="AN54" s="356"/>
    </row>
    <row r="55" spans="1:40" ht="12" customHeight="1" thickBot="1">
      <c r="A55" s="365"/>
      <c r="B55" s="366"/>
      <c r="C55" s="366"/>
      <c r="D55" s="366"/>
      <c r="E55" s="366"/>
      <c r="F55" s="366"/>
      <c r="G55" s="369"/>
      <c r="H55" s="370"/>
      <c r="I55" s="567" t="str">
        <f>I31</f>
        <v>F</v>
      </c>
      <c r="J55" s="568"/>
      <c r="K55" s="569"/>
      <c r="L55" s="346"/>
      <c r="M55" s="347"/>
      <c r="N55" s="346"/>
      <c r="O55" s="347"/>
      <c r="P55" s="346"/>
      <c r="Q55" s="347"/>
      <c r="R55" s="350"/>
      <c r="S55" s="351"/>
      <c r="T55" s="19" t="s">
        <v>34</v>
      </c>
      <c r="U55" s="20" t="s">
        <v>35</v>
      </c>
      <c r="V55" s="20" t="s">
        <v>36</v>
      </c>
      <c r="W55" s="20" t="s">
        <v>37</v>
      </c>
      <c r="X55" s="20" t="s">
        <v>38</v>
      </c>
      <c r="Y55" s="570" t="s">
        <v>39</v>
      </c>
      <c r="Z55" s="571"/>
      <c r="AA55" s="572" t="s">
        <v>40</v>
      </c>
      <c r="AB55" s="571"/>
      <c r="AC55" s="572" t="s">
        <v>41</v>
      </c>
      <c r="AD55" s="573"/>
      <c r="AE55" s="574"/>
      <c r="AF55" s="570" t="s">
        <v>39</v>
      </c>
      <c r="AG55" s="571"/>
      <c r="AH55" s="572" t="s">
        <v>40</v>
      </c>
      <c r="AI55" s="571"/>
      <c r="AJ55" s="572" t="s">
        <v>41</v>
      </c>
      <c r="AK55" s="573"/>
      <c r="AL55" s="574"/>
      <c r="AM55" s="357"/>
      <c r="AN55" s="358"/>
    </row>
    <row r="56" spans="1:40" ht="12" customHeight="1">
      <c r="A56" s="122">
        <v>1</v>
      </c>
      <c r="B56" s="85">
        <v>1</v>
      </c>
      <c r="C56" s="397" t="str">
        <f>IF(T11=U11,X13,"1o colocado")</f>
        <v>1o colocado</v>
      </c>
      <c r="D56" s="339"/>
      <c r="E56" s="339"/>
      <c r="F56" s="339"/>
      <c r="G56" s="339"/>
      <c r="H56" s="339"/>
      <c r="I56" s="339"/>
      <c r="J56" s="339"/>
      <c r="K56" s="340"/>
      <c r="L56" s="326">
        <f>SUM((IF(R78=2,1,0))+(IF(R88=2,1,0)))+(IF(Y88=2,1,0))+(IF(Y78=2,1,0))</f>
        <v>0</v>
      </c>
      <c r="M56" s="341"/>
      <c r="N56" s="326">
        <f>SUM((IF(R78&gt;Y78,1,0))+(IF(R88&gt;Y88,1,0)))</f>
        <v>0</v>
      </c>
      <c r="O56" s="341"/>
      <c r="P56" s="326">
        <f>SUM(IF(Y78&gt;R78,1,0))+(IF(Y88&gt;R88,1,0))</f>
        <v>0</v>
      </c>
      <c r="Q56" s="341"/>
      <c r="R56" s="342">
        <f>SUM(N56*2)+(P56)</f>
        <v>0</v>
      </c>
      <c r="S56" s="343"/>
      <c r="T56" s="23" t="e">
        <f>(N56*10)+(R56*1000)+((Y56*100)-(AA56*100))+AJ56</f>
        <v>#VALUE!</v>
      </c>
      <c r="U56" s="24" t="e">
        <f>LARGE(T56:T58,B56)</f>
        <v>#VALUE!</v>
      </c>
      <c r="V56" s="24" t="e">
        <f>MATCH(U56,T56:T58,0)</f>
        <v>#VALUE!</v>
      </c>
      <c r="W56" s="24" t="s">
        <v>43</v>
      </c>
      <c r="X56" s="24" t="e">
        <f>VLOOKUP(V56,B56:AL58,2)</f>
        <v>#VALUE!</v>
      </c>
      <c r="Y56" s="326">
        <f>SUM(R78+R88)</f>
        <v>0</v>
      </c>
      <c r="Z56" s="327"/>
      <c r="AA56" s="328">
        <f>SUM(Y78+Y88)</f>
        <v>0</v>
      </c>
      <c r="AB56" s="327"/>
      <c r="AC56" s="329" t="str">
        <f>IF(AA56=0,"INF", Y56/AA56)</f>
        <v>INF</v>
      </c>
      <c r="AD56" s="411"/>
      <c r="AE56" s="412"/>
      <c r="AF56" s="326">
        <f>SUM(((AI78+AK78+AM78)+(AI88+AK88+AM88)))</f>
        <v>0</v>
      </c>
      <c r="AG56" s="327"/>
      <c r="AH56" s="328">
        <f>SUM(((AJ78+AL78+AN78)+(AJ88+AL88+AN88)))</f>
        <v>0</v>
      </c>
      <c r="AI56" s="327"/>
      <c r="AJ56" s="329" t="str">
        <f>IF(AH56=0,"INF",AF56/AH56)</f>
        <v>INF</v>
      </c>
      <c r="AK56" s="330"/>
      <c r="AL56" s="331"/>
      <c r="AM56" s="332" t="e">
        <f>IF(C56=X56,"1o",IF(C56=X57,"2o",IF(C56=X58,"3o")))</f>
        <v>#VALUE!</v>
      </c>
      <c r="AN56" s="333"/>
    </row>
    <row r="57" spans="1:40" ht="12" customHeight="1">
      <c r="A57" s="123">
        <v>2</v>
      </c>
      <c r="B57" s="86">
        <v>2</v>
      </c>
      <c r="C57" s="420" t="str">
        <f>IF(T11=U11,X16,"4o colocado")</f>
        <v>4o colocado</v>
      </c>
      <c r="D57" s="320"/>
      <c r="E57" s="320"/>
      <c r="F57" s="320"/>
      <c r="G57" s="320"/>
      <c r="H57" s="320"/>
      <c r="I57" s="320"/>
      <c r="J57" s="320"/>
      <c r="K57" s="321"/>
      <c r="L57" s="322">
        <f>SUM(IF(R83=2,1,0))+(IF(Y88=2,1,0))+(IF(Y83=2,1,0))+(IF(R88=2,1,0))</f>
        <v>0</v>
      </c>
      <c r="M57" s="323"/>
      <c r="N57" s="322">
        <f>SUM(IF(R83&gt;Y83,1,0))+(IF(Y88&gt;R88,1,0))</f>
        <v>0</v>
      </c>
      <c r="O57" s="323"/>
      <c r="P57" s="322">
        <f>SUM(IF(Y83&gt;R83,1,0))+(IF(R88&gt;Y88,1,0))</f>
        <v>0</v>
      </c>
      <c r="Q57" s="323"/>
      <c r="R57" s="324">
        <f>SUM(N57*2)+(P57)</f>
        <v>0</v>
      </c>
      <c r="S57" s="325"/>
      <c r="T57" s="28" t="e">
        <f>(N57*10)+(R57*1000)+((Y57*100)-(AA57*100))+AJ57</f>
        <v>#VALUE!</v>
      </c>
      <c r="U57" s="29" t="e">
        <f>LARGE(T56:T58,B57)</f>
        <v>#VALUE!</v>
      </c>
      <c r="V57" s="29" t="e">
        <f>MATCH(U57,T56:T58,0)</f>
        <v>#VALUE!</v>
      </c>
      <c r="W57" s="29" t="s">
        <v>45</v>
      </c>
      <c r="X57" s="29" t="e">
        <f>VLOOKUP(V57,B56:AL58,2)</f>
        <v>#VALUE!</v>
      </c>
      <c r="Y57" s="322">
        <f>SUM(R83+Y88)</f>
        <v>0</v>
      </c>
      <c r="Z57" s="313"/>
      <c r="AA57" s="312">
        <f>SUM(Y83+R88)</f>
        <v>0</v>
      </c>
      <c r="AB57" s="313"/>
      <c r="AC57" s="314" t="str">
        <f>IF(AA57=0,"INF", Y57/AA57)</f>
        <v>INF</v>
      </c>
      <c r="AD57" s="409"/>
      <c r="AE57" s="410"/>
      <c r="AF57" s="322">
        <f>SUM(((AI83+AK83+AM83)+(AJ88+AL88+AN88)))</f>
        <v>0</v>
      </c>
      <c r="AG57" s="313"/>
      <c r="AH57" s="312">
        <f>SUM(((AJ83+AL83+AN83)+(AI88+AK88+AM88)))</f>
        <v>0</v>
      </c>
      <c r="AI57" s="313"/>
      <c r="AJ57" s="314" t="str">
        <f>IF(AH57=0,"INF",AF57/AH57)</f>
        <v>INF</v>
      </c>
      <c r="AK57" s="315"/>
      <c r="AL57" s="316"/>
      <c r="AM57" s="388" t="e">
        <f>IF(C57=X56,"1o",IF(C57=X57,"2o",IF(C57=X58,"3o")))</f>
        <v>#VALUE!</v>
      </c>
      <c r="AN57" s="389"/>
    </row>
    <row r="58" spans="1:40" ht="12" customHeight="1" thickBot="1">
      <c r="A58" s="124">
        <v>3</v>
      </c>
      <c r="B58" s="101">
        <v>3</v>
      </c>
      <c r="C58" s="413" t="str">
        <f>IF(T11=U11,X18,"6o colocado")</f>
        <v>6o colocado</v>
      </c>
      <c r="D58" s="383"/>
      <c r="E58" s="383"/>
      <c r="F58" s="383"/>
      <c r="G58" s="383"/>
      <c r="H58" s="383"/>
      <c r="I58" s="383"/>
      <c r="J58" s="383"/>
      <c r="K58" s="384"/>
      <c r="L58" s="379">
        <f>SUM(IF(Y83=2,1,0))+(IF(Y78=2,1,0))+(IF(R78=2,1,0))+(IF(R83=2,1,0))</f>
        <v>0</v>
      </c>
      <c r="M58" s="385"/>
      <c r="N58" s="379">
        <f>SUM(IF(Y83&gt;R83,1,0))+(IF(Y78&gt;R78,1,0))</f>
        <v>0</v>
      </c>
      <c r="O58" s="385"/>
      <c r="P58" s="379">
        <f>SUM(IF(R83&gt;Y83,1,0))+(IF(R78&gt;Y78,1,0))</f>
        <v>0</v>
      </c>
      <c r="Q58" s="385"/>
      <c r="R58" s="386">
        <f>SUM(N58*2)+(P58)</f>
        <v>0</v>
      </c>
      <c r="S58" s="387"/>
      <c r="T58" s="23" t="e">
        <f>(N58*10)+(R58*1000)+((Y58*100)-(AA58*100))+AJ58</f>
        <v>#VALUE!</v>
      </c>
      <c r="U58" s="32" t="e">
        <f>LARGE(T56:T58,B58)</f>
        <v>#VALUE!</v>
      </c>
      <c r="V58" s="32" t="e">
        <f>MATCH(U58,T56:T58,0)</f>
        <v>#VALUE!</v>
      </c>
      <c r="W58" s="32" t="s">
        <v>47</v>
      </c>
      <c r="X58" s="32" t="e">
        <f>VLOOKUP(V58,B56:AL58,2)</f>
        <v>#VALUE!</v>
      </c>
      <c r="Y58" s="379">
        <f>SUM(Y83+Y78)</f>
        <v>0</v>
      </c>
      <c r="Z58" s="375"/>
      <c r="AA58" s="374">
        <f>SUM(R83+R78)</f>
        <v>0</v>
      </c>
      <c r="AB58" s="375"/>
      <c r="AC58" s="376" t="str">
        <f>IF(AA58=0,"INF", Y58/AA58)</f>
        <v>INF</v>
      </c>
      <c r="AD58" s="404"/>
      <c r="AE58" s="405"/>
      <c r="AF58" s="379">
        <f>SUM(((AJ83+AL83+AN83)+(AJ78+AL78+AN78)))</f>
        <v>0</v>
      </c>
      <c r="AG58" s="375"/>
      <c r="AH58" s="374">
        <f>SUM(((AI83+AK83+AM83)++(AI78+AK78+AM78)))</f>
        <v>0</v>
      </c>
      <c r="AI58" s="375"/>
      <c r="AJ58" s="376" t="str">
        <f>IF(AH58=0,"INF",AF58/AH58)</f>
        <v>INF</v>
      </c>
      <c r="AK58" s="377"/>
      <c r="AL58" s="378"/>
      <c r="AM58" s="380" t="e">
        <f>IF(C58=X56,"1o",IF(C58=X57,"2o",IF(C58=X58,"3o")))</f>
        <v>#VALUE!</v>
      </c>
      <c r="AN58" s="381"/>
    </row>
    <row r="59" spans="1:40" ht="12" customHeight="1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" hidden="1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5">
        <f>SUM(L62:M64)</f>
        <v>0</v>
      </c>
      <c r="U60" s="176">
        <v>6</v>
      </c>
      <c r="V60" s="176"/>
      <c r="W60" s="176"/>
      <c r="X60" s="176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" hidden="1" customHeight="1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9" t="s">
        <v>34</v>
      </c>
      <c r="U61" s="20" t="s">
        <v>35</v>
      </c>
      <c r="V61" s="20" t="s">
        <v>36</v>
      </c>
      <c r="W61" s="20" t="s">
        <v>37</v>
      </c>
      <c r="X61" s="20" t="s">
        <v>38</v>
      </c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" hidden="1" customHeight="1" thickBot="1">
      <c r="A62" s="177">
        <v>1</v>
      </c>
      <c r="B62" s="178">
        <v>1</v>
      </c>
      <c r="C62" s="588" t="str">
        <f>C56</f>
        <v>1o colocado</v>
      </c>
      <c r="D62" s="589"/>
      <c r="E62" s="589"/>
      <c r="F62" s="589"/>
      <c r="G62" s="589"/>
      <c r="H62" s="589"/>
      <c r="I62" s="589"/>
      <c r="J62" s="589"/>
      <c r="K62" s="590"/>
      <c r="L62" s="577">
        <f>L56</f>
        <v>0</v>
      </c>
      <c r="M62" s="591"/>
      <c r="N62" s="577">
        <f t="shared" ref="N62:N64" si="2">N56</f>
        <v>0</v>
      </c>
      <c r="O62" s="591"/>
      <c r="P62" s="577">
        <f t="shared" ref="P62:P64" si="3">P56</f>
        <v>0</v>
      </c>
      <c r="Q62" s="591"/>
      <c r="R62" s="611">
        <f t="shared" ref="R62:R67" si="4">SUM(N62*2)+(P62)</f>
        <v>0</v>
      </c>
      <c r="S62" s="612"/>
      <c r="T62" s="179" t="e">
        <f t="shared" ref="T62:T67" si="5">(N62*10)+(R62*1000)+((Y62*100)-(AA62*100))+AJ62</f>
        <v>#VALUE!</v>
      </c>
      <c r="U62" s="180" t="e">
        <f>LARGE(T62:T67,B62)</f>
        <v>#VALUE!</v>
      </c>
      <c r="V62" s="180" t="e">
        <f>MATCH(U62,T62:T67,0)</f>
        <v>#VALUE!</v>
      </c>
      <c r="W62" s="180" t="s">
        <v>43</v>
      </c>
      <c r="X62" s="180" t="e">
        <f>VLOOKUP(V62,B62:AL67,2)</f>
        <v>#VALUE!</v>
      </c>
      <c r="Y62" s="577">
        <f>Y56</f>
        <v>0</v>
      </c>
      <c r="Z62" s="578"/>
      <c r="AA62" s="577">
        <f>AA56</f>
        <v>0</v>
      </c>
      <c r="AB62" s="578"/>
      <c r="AC62" s="606" t="str">
        <f t="shared" ref="AC62:AC67" si="6">IF(AA62=0,"INF", Y62/AA62)</f>
        <v>INF</v>
      </c>
      <c r="AD62" s="607"/>
      <c r="AE62" s="608"/>
      <c r="AF62" s="577">
        <f>AF56</f>
        <v>0</v>
      </c>
      <c r="AG62" s="578"/>
      <c r="AH62" s="577">
        <f>AH56</f>
        <v>0</v>
      </c>
      <c r="AI62" s="578"/>
      <c r="AJ62" s="606" t="str">
        <f t="shared" ref="AJ62:AJ67" si="7">IF(AH62=0,"INF",AF62/AH62)</f>
        <v>INF</v>
      </c>
      <c r="AK62" s="609"/>
      <c r="AL62" s="610"/>
      <c r="AM62" s="1"/>
      <c r="AN62" s="1"/>
    </row>
    <row r="63" spans="1:40" ht="12" hidden="1" customHeight="1" thickBot="1">
      <c r="A63" s="25">
        <v>2</v>
      </c>
      <c r="B63" s="86">
        <v>2</v>
      </c>
      <c r="C63" s="584" t="str">
        <f t="shared" ref="C63:C64" si="8">C57</f>
        <v>4o colocado</v>
      </c>
      <c r="D63" s="585"/>
      <c r="E63" s="585"/>
      <c r="F63" s="585"/>
      <c r="G63" s="585"/>
      <c r="H63" s="585"/>
      <c r="I63" s="585"/>
      <c r="J63" s="585"/>
      <c r="K63" s="586"/>
      <c r="L63" s="575">
        <f t="shared" ref="L63:L64" si="9">L57</f>
        <v>0</v>
      </c>
      <c r="M63" s="587"/>
      <c r="N63" s="575">
        <f t="shared" si="2"/>
        <v>0</v>
      </c>
      <c r="O63" s="587"/>
      <c r="P63" s="575">
        <f t="shared" si="3"/>
        <v>0</v>
      </c>
      <c r="Q63" s="587"/>
      <c r="R63" s="324">
        <f t="shared" si="4"/>
        <v>0</v>
      </c>
      <c r="S63" s="325"/>
      <c r="T63" s="28" t="e">
        <f t="shared" si="5"/>
        <v>#VALUE!</v>
      </c>
      <c r="U63" s="29" t="e">
        <f>LARGE(T62:T67,B63)</f>
        <v>#VALUE!</v>
      </c>
      <c r="V63" s="29" t="e">
        <f>MATCH(U63,T62:T67,0)</f>
        <v>#VALUE!</v>
      </c>
      <c r="W63" s="29" t="s">
        <v>45</v>
      </c>
      <c r="X63" s="29" t="e">
        <f>VLOOKUP(V63,B62:AL67,2)</f>
        <v>#VALUE!</v>
      </c>
      <c r="Y63" s="575">
        <f t="shared" ref="Y63:Y64" si="10">Y57</f>
        <v>0</v>
      </c>
      <c r="Z63" s="576"/>
      <c r="AA63" s="575">
        <f t="shared" ref="AA63:AA64" si="11">AA57</f>
        <v>0</v>
      </c>
      <c r="AB63" s="576"/>
      <c r="AC63" s="314" t="str">
        <f t="shared" si="6"/>
        <v>INF</v>
      </c>
      <c r="AD63" s="409"/>
      <c r="AE63" s="410"/>
      <c r="AF63" s="575">
        <f t="shared" ref="AF63:AF64" si="12">AF57</f>
        <v>0</v>
      </c>
      <c r="AG63" s="576"/>
      <c r="AH63" s="575">
        <f t="shared" ref="AH63:AH64" si="13">AH57</f>
        <v>0</v>
      </c>
      <c r="AI63" s="576"/>
      <c r="AJ63" s="314" t="str">
        <f t="shared" si="7"/>
        <v>INF</v>
      </c>
      <c r="AK63" s="315"/>
      <c r="AL63" s="316"/>
      <c r="AM63" s="1"/>
      <c r="AN63" s="1"/>
    </row>
    <row r="64" spans="1:40" ht="12" hidden="1" customHeight="1" thickBot="1">
      <c r="A64" s="181">
        <v>3</v>
      </c>
      <c r="B64" s="182">
        <v>3</v>
      </c>
      <c r="C64" s="588" t="str">
        <f t="shared" si="8"/>
        <v>6o colocado</v>
      </c>
      <c r="D64" s="589"/>
      <c r="E64" s="589"/>
      <c r="F64" s="589"/>
      <c r="G64" s="589"/>
      <c r="H64" s="589"/>
      <c r="I64" s="589"/>
      <c r="J64" s="589"/>
      <c r="K64" s="590"/>
      <c r="L64" s="577">
        <f t="shared" si="9"/>
        <v>0</v>
      </c>
      <c r="M64" s="591"/>
      <c r="N64" s="577">
        <f t="shared" si="2"/>
        <v>0</v>
      </c>
      <c r="O64" s="591"/>
      <c r="P64" s="577">
        <f t="shared" si="3"/>
        <v>0</v>
      </c>
      <c r="Q64" s="591"/>
      <c r="R64" s="604">
        <f t="shared" si="4"/>
        <v>0</v>
      </c>
      <c r="S64" s="605"/>
      <c r="T64" s="179" t="e">
        <f t="shared" si="5"/>
        <v>#VALUE!</v>
      </c>
      <c r="U64" s="183" t="e">
        <f>LARGE(T62:T67,B64)</f>
        <v>#VALUE!</v>
      </c>
      <c r="V64" s="183" t="e">
        <f>MATCH(U64,T62:T67,0)</f>
        <v>#VALUE!</v>
      </c>
      <c r="W64" s="183" t="s">
        <v>47</v>
      </c>
      <c r="X64" s="183" t="e">
        <f>VLOOKUP(V64,B62:AL67,2)</f>
        <v>#VALUE!</v>
      </c>
      <c r="Y64" s="577">
        <f t="shared" si="10"/>
        <v>0</v>
      </c>
      <c r="Z64" s="578"/>
      <c r="AA64" s="577">
        <f t="shared" si="11"/>
        <v>0</v>
      </c>
      <c r="AB64" s="578"/>
      <c r="AC64" s="597" t="str">
        <f t="shared" si="6"/>
        <v>INF</v>
      </c>
      <c r="AD64" s="598"/>
      <c r="AE64" s="599"/>
      <c r="AF64" s="577">
        <f t="shared" si="12"/>
        <v>0</v>
      </c>
      <c r="AG64" s="578"/>
      <c r="AH64" s="577">
        <f t="shared" si="13"/>
        <v>0</v>
      </c>
      <c r="AI64" s="578"/>
      <c r="AJ64" s="597" t="str">
        <f t="shared" si="7"/>
        <v>INF</v>
      </c>
      <c r="AK64" s="600"/>
      <c r="AL64" s="601"/>
      <c r="AM64" s="1"/>
      <c r="AN64" s="1"/>
    </row>
    <row r="65" spans="1:40" ht="12" hidden="1" customHeight="1" thickBot="1">
      <c r="A65" s="184">
        <v>1</v>
      </c>
      <c r="B65" s="185">
        <v>4</v>
      </c>
      <c r="C65" s="584" t="str">
        <f>C71</f>
        <v>2o colocado</v>
      </c>
      <c r="D65" s="585"/>
      <c r="E65" s="585"/>
      <c r="F65" s="585"/>
      <c r="G65" s="585"/>
      <c r="H65" s="585"/>
      <c r="I65" s="585"/>
      <c r="J65" s="585"/>
      <c r="K65" s="586"/>
      <c r="L65" s="575">
        <f>L71</f>
        <v>0</v>
      </c>
      <c r="M65" s="587"/>
      <c r="N65" s="575">
        <f t="shared" ref="N65:N67" si="14">N71</f>
        <v>0</v>
      </c>
      <c r="O65" s="587"/>
      <c r="P65" s="575">
        <f t="shared" ref="P65:P67" si="15">P71</f>
        <v>0</v>
      </c>
      <c r="Q65" s="587"/>
      <c r="R65" s="602">
        <f t="shared" si="4"/>
        <v>0</v>
      </c>
      <c r="S65" s="603"/>
      <c r="T65" s="28" t="e">
        <f t="shared" si="5"/>
        <v>#VALUE!</v>
      </c>
      <c r="U65" s="41" t="e">
        <f>LARGE(T62:T67,B65)</f>
        <v>#VALUE!</v>
      </c>
      <c r="V65" s="41" t="e">
        <f>MATCH(U65,T62:T67,0)</f>
        <v>#VALUE!</v>
      </c>
      <c r="W65" s="41" t="s">
        <v>54</v>
      </c>
      <c r="X65" s="41" t="e">
        <f>VLOOKUP(V65,B62:AL67,2)</f>
        <v>#VALUE!</v>
      </c>
      <c r="Y65" s="575">
        <f>Y71</f>
        <v>0</v>
      </c>
      <c r="Z65" s="576"/>
      <c r="AA65" s="575">
        <f>AA71</f>
        <v>0</v>
      </c>
      <c r="AB65" s="576"/>
      <c r="AC65" s="594" t="str">
        <f t="shared" si="6"/>
        <v>INF</v>
      </c>
      <c r="AD65" s="411"/>
      <c r="AE65" s="412"/>
      <c r="AF65" s="575">
        <f>AF71</f>
        <v>0</v>
      </c>
      <c r="AG65" s="576"/>
      <c r="AH65" s="575">
        <f>AH71</f>
        <v>0</v>
      </c>
      <c r="AI65" s="576"/>
      <c r="AJ65" s="594" t="str">
        <f t="shared" si="7"/>
        <v>INF</v>
      </c>
      <c r="AK65" s="595"/>
      <c r="AL65" s="596"/>
      <c r="AM65" s="1"/>
      <c r="AN65" s="1"/>
    </row>
    <row r="66" spans="1:40" ht="12" hidden="1" customHeight="1" thickBot="1">
      <c r="A66" s="186">
        <v>2</v>
      </c>
      <c r="B66" s="187">
        <v>5</v>
      </c>
      <c r="C66" s="588" t="str">
        <f t="shared" ref="C66:C67" si="16">C72</f>
        <v>3o colocado</v>
      </c>
      <c r="D66" s="589"/>
      <c r="E66" s="589"/>
      <c r="F66" s="589"/>
      <c r="G66" s="589"/>
      <c r="H66" s="589"/>
      <c r="I66" s="589"/>
      <c r="J66" s="589"/>
      <c r="K66" s="590"/>
      <c r="L66" s="577">
        <f t="shared" ref="L66:L67" si="17">L72</f>
        <v>0</v>
      </c>
      <c r="M66" s="591"/>
      <c r="N66" s="577">
        <f t="shared" si="14"/>
        <v>0</v>
      </c>
      <c r="O66" s="591"/>
      <c r="P66" s="577">
        <f t="shared" si="15"/>
        <v>0</v>
      </c>
      <c r="Q66" s="591"/>
      <c r="R66" s="592">
        <f t="shared" si="4"/>
        <v>0</v>
      </c>
      <c r="S66" s="593"/>
      <c r="T66" s="179" t="e">
        <f t="shared" si="5"/>
        <v>#VALUE!</v>
      </c>
      <c r="U66" s="188" t="e">
        <f>LARGE(T62:T67,B66)</f>
        <v>#VALUE!</v>
      </c>
      <c r="V66" s="188" t="e">
        <f>MATCH(U66,T62:T67,0)</f>
        <v>#VALUE!</v>
      </c>
      <c r="W66" s="188" t="s">
        <v>57</v>
      </c>
      <c r="X66" s="188" t="e">
        <f>VLOOKUP(V66,B62:AL67,2)</f>
        <v>#VALUE!</v>
      </c>
      <c r="Y66" s="577">
        <f t="shared" ref="Y66:Y67" si="18">Y72</f>
        <v>0</v>
      </c>
      <c r="Z66" s="578"/>
      <c r="AA66" s="577">
        <f t="shared" ref="AA66:AA67" si="19">AA72</f>
        <v>0</v>
      </c>
      <c r="AB66" s="578"/>
      <c r="AC66" s="579" t="str">
        <f t="shared" si="6"/>
        <v>INF</v>
      </c>
      <c r="AD66" s="580"/>
      <c r="AE66" s="581"/>
      <c r="AF66" s="577">
        <f t="shared" ref="AF66:AF67" si="20">AF72</f>
        <v>0</v>
      </c>
      <c r="AG66" s="578"/>
      <c r="AH66" s="577">
        <f t="shared" ref="AH66:AH67" si="21">AH72</f>
        <v>0</v>
      </c>
      <c r="AI66" s="578"/>
      <c r="AJ66" s="579" t="str">
        <f t="shared" si="7"/>
        <v>INF</v>
      </c>
      <c r="AK66" s="582"/>
      <c r="AL66" s="583"/>
      <c r="AM66" s="1"/>
      <c r="AN66" s="1"/>
    </row>
    <row r="67" spans="1:40" ht="12" hidden="1" customHeight="1" thickBot="1">
      <c r="A67" s="45">
        <v>3</v>
      </c>
      <c r="B67" s="189">
        <v>6</v>
      </c>
      <c r="C67" s="584" t="str">
        <f t="shared" si="16"/>
        <v>5o colocado</v>
      </c>
      <c r="D67" s="585"/>
      <c r="E67" s="585"/>
      <c r="F67" s="585"/>
      <c r="G67" s="585"/>
      <c r="H67" s="585"/>
      <c r="I67" s="585"/>
      <c r="J67" s="585"/>
      <c r="K67" s="586"/>
      <c r="L67" s="575">
        <f t="shared" si="17"/>
        <v>0</v>
      </c>
      <c r="M67" s="587"/>
      <c r="N67" s="575">
        <f t="shared" si="14"/>
        <v>0</v>
      </c>
      <c r="O67" s="587"/>
      <c r="P67" s="575">
        <f t="shared" si="15"/>
        <v>0</v>
      </c>
      <c r="Q67" s="587"/>
      <c r="R67" s="296">
        <f t="shared" si="4"/>
        <v>0</v>
      </c>
      <c r="S67" s="297"/>
      <c r="T67" s="28" t="e">
        <f t="shared" si="5"/>
        <v>#VALUE!</v>
      </c>
      <c r="U67" s="47" t="e">
        <f>LARGE(T62:T67,B67)</f>
        <v>#VALUE!</v>
      </c>
      <c r="V67" s="47" t="e">
        <f>MATCH(U67,T62:T67,0)</f>
        <v>#VALUE!</v>
      </c>
      <c r="W67" s="47" t="s">
        <v>61</v>
      </c>
      <c r="X67" s="47" t="e">
        <f>VLOOKUP(V67,B62:AL67,2)</f>
        <v>#VALUE!</v>
      </c>
      <c r="Y67" s="575">
        <f t="shared" si="18"/>
        <v>0</v>
      </c>
      <c r="Z67" s="576"/>
      <c r="AA67" s="575">
        <f t="shared" si="19"/>
        <v>0</v>
      </c>
      <c r="AB67" s="576"/>
      <c r="AC67" s="286" t="str">
        <f t="shared" si="6"/>
        <v>INF</v>
      </c>
      <c r="AD67" s="404"/>
      <c r="AE67" s="405"/>
      <c r="AF67" s="575">
        <f t="shared" si="20"/>
        <v>0</v>
      </c>
      <c r="AG67" s="576"/>
      <c r="AH67" s="575">
        <f t="shared" si="21"/>
        <v>0</v>
      </c>
      <c r="AI67" s="576"/>
      <c r="AJ67" s="286" t="str">
        <f t="shared" si="7"/>
        <v>INF</v>
      </c>
      <c r="AK67" s="287"/>
      <c r="AL67" s="288"/>
      <c r="AM67" s="1"/>
      <c r="AN67" s="1"/>
    </row>
    <row r="68" spans="1:40" ht="12" hidden="1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363" t="s">
        <v>25</v>
      </c>
      <c r="B69" s="364"/>
      <c r="C69" s="364"/>
      <c r="D69" s="364"/>
      <c r="E69" s="364"/>
      <c r="F69" s="364"/>
      <c r="G69" s="367" t="s">
        <v>114</v>
      </c>
      <c r="H69" s="368"/>
      <c r="I69" s="371" t="s">
        <v>5</v>
      </c>
      <c r="J69" s="372"/>
      <c r="K69" s="373"/>
      <c r="L69" s="344" t="s">
        <v>27</v>
      </c>
      <c r="M69" s="345"/>
      <c r="N69" s="344" t="s">
        <v>28</v>
      </c>
      <c r="O69" s="345"/>
      <c r="P69" s="344" t="s">
        <v>29</v>
      </c>
      <c r="Q69" s="345"/>
      <c r="R69" s="348" t="s">
        <v>30</v>
      </c>
      <c r="S69" s="349"/>
      <c r="T69" s="17">
        <f>SUM(L71:M73)</f>
        <v>0</v>
      </c>
      <c r="U69" s="18">
        <v>6</v>
      </c>
      <c r="V69" s="18"/>
      <c r="W69" s="18"/>
      <c r="X69" s="18"/>
      <c r="Y69" s="352" t="s">
        <v>31</v>
      </c>
      <c r="Z69" s="353"/>
      <c r="AA69" s="353"/>
      <c r="AB69" s="353"/>
      <c r="AC69" s="353"/>
      <c r="AD69" s="353"/>
      <c r="AE69" s="354"/>
      <c r="AF69" s="352" t="s">
        <v>32</v>
      </c>
      <c r="AG69" s="353"/>
      <c r="AH69" s="353"/>
      <c r="AI69" s="353"/>
      <c r="AJ69" s="353"/>
      <c r="AK69" s="353"/>
      <c r="AL69" s="354"/>
      <c r="AM69" s="355" t="s">
        <v>33</v>
      </c>
      <c r="AN69" s="356"/>
    </row>
    <row r="70" spans="1:40" ht="12" customHeight="1" thickBot="1">
      <c r="A70" s="365"/>
      <c r="B70" s="366"/>
      <c r="C70" s="366"/>
      <c r="D70" s="366"/>
      <c r="E70" s="366"/>
      <c r="F70" s="366"/>
      <c r="G70" s="369"/>
      <c r="H70" s="370"/>
      <c r="I70" s="567" t="str">
        <f>I55</f>
        <v>F</v>
      </c>
      <c r="J70" s="568"/>
      <c r="K70" s="569"/>
      <c r="L70" s="346"/>
      <c r="M70" s="347"/>
      <c r="N70" s="346"/>
      <c r="O70" s="347"/>
      <c r="P70" s="346"/>
      <c r="Q70" s="347"/>
      <c r="R70" s="350"/>
      <c r="S70" s="351"/>
      <c r="T70" s="19" t="s">
        <v>34</v>
      </c>
      <c r="U70" s="20" t="s">
        <v>35</v>
      </c>
      <c r="V70" s="20" t="s">
        <v>36</v>
      </c>
      <c r="W70" s="20" t="s">
        <v>37</v>
      </c>
      <c r="X70" s="20" t="s">
        <v>38</v>
      </c>
      <c r="Y70" s="570" t="s">
        <v>39</v>
      </c>
      <c r="Z70" s="571"/>
      <c r="AA70" s="572" t="s">
        <v>40</v>
      </c>
      <c r="AB70" s="571"/>
      <c r="AC70" s="572" t="s">
        <v>41</v>
      </c>
      <c r="AD70" s="573"/>
      <c r="AE70" s="574"/>
      <c r="AF70" s="570" t="s">
        <v>39</v>
      </c>
      <c r="AG70" s="571"/>
      <c r="AH70" s="572" t="s">
        <v>40</v>
      </c>
      <c r="AI70" s="571"/>
      <c r="AJ70" s="572" t="s">
        <v>41</v>
      </c>
      <c r="AK70" s="573"/>
      <c r="AL70" s="574"/>
      <c r="AM70" s="357"/>
      <c r="AN70" s="358"/>
    </row>
    <row r="71" spans="1:40" ht="12" customHeight="1">
      <c r="A71" s="122">
        <v>4</v>
      </c>
      <c r="B71" s="85">
        <v>1</v>
      </c>
      <c r="C71" s="397" t="str">
        <f>IF(T11=U11,X14,"2o colocado")</f>
        <v>2o colocado</v>
      </c>
      <c r="D71" s="339"/>
      <c r="E71" s="339"/>
      <c r="F71" s="339"/>
      <c r="G71" s="339"/>
      <c r="H71" s="339"/>
      <c r="I71" s="339"/>
      <c r="J71" s="339"/>
      <c r="K71" s="340"/>
      <c r="L71" s="326">
        <f>SUM((IF(R77=2,1,0))+(IF(R89=2,1,0)))+(IF(Y89=2,1,0))+(IF(Y77=2,1,0))</f>
        <v>0</v>
      </c>
      <c r="M71" s="341"/>
      <c r="N71" s="326">
        <f>SUM((IF(R77&gt;Y77,1,0))+(IF(R89&gt;Y89,1,0)))</f>
        <v>0</v>
      </c>
      <c r="O71" s="341"/>
      <c r="P71" s="326">
        <f>SUM(IF(Y77&gt;R77,1,0))+(IF(Y89&gt;R89,1,0))</f>
        <v>0</v>
      </c>
      <c r="Q71" s="341"/>
      <c r="R71" s="342">
        <f>SUM(N71*2)+(P71)</f>
        <v>0</v>
      </c>
      <c r="S71" s="343"/>
      <c r="T71" s="23" t="e">
        <f>(N71*10)+(R71*1000)+((Y71*100)-(AA71*100))+AJ71</f>
        <v>#VALUE!</v>
      </c>
      <c r="U71" s="24" t="e">
        <f>LARGE(T71:T73,B71)</f>
        <v>#VALUE!</v>
      </c>
      <c r="V71" s="24" t="e">
        <f>MATCH(U71,T71:T73,0)</f>
        <v>#VALUE!</v>
      </c>
      <c r="W71" s="24" t="s">
        <v>43</v>
      </c>
      <c r="X71" s="24" t="e">
        <f>VLOOKUP(V71,B71:AL73,2)</f>
        <v>#VALUE!</v>
      </c>
      <c r="Y71" s="326">
        <f>SUM(R77+R89)</f>
        <v>0</v>
      </c>
      <c r="Z71" s="327"/>
      <c r="AA71" s="328">
        <f>SUM(Y77+Y89)</f>
        <v>0</v>
      </c>
      <c r="AB71" s="327"/>
      <c r="AC71" s="329" t="str">
        <f>IF(AA71=0,"INF", Y71/AA71)</f>
        <v>INF</v>
      </c>
      <c r="AD71" s="411"/>
      <c r="AE71" s="412"/>
      <c r="AF71" s="326">
        <f>SUM(((AI77+AK77+AM77)+(AI89+AK89+AM89)))</f>
        <v>0</v>
      </c>
      <c r="AG71" s="327"/>
      <c r="AH71" s="328">
        <f>SUM(((AJ77+AL77+AN77)+(AJ89+AL89+AN89)))</f>
        <v>0</v>
      </c>
      <c r="AI71" s="327"/>
      <c r="AJ71" s="329" t="str">
        <f>IF(AH71=0,"INF",AF71/AH71)</f>
        <v>INF</v>
      </c>
      <c r="AK71" s="330"/>
      <c r="AL71" s="331"/>
      <c r="AM71" s="332" t="e">
        <f>IF(C71=X71,"1o",IF(C71=X72,"2o",IF(C71=X73,"3o")))</f>
        <v>#VALUE!</v>
      </c>
      <c r="AN71" s="333"/>
    </row>
    <row r="72" spans="1:40" ht="12" customHeight="1">
      <c r="A72" s="123">
        <v>5</v>
      </c>
      <c r="B72" s="86">
        <v>2</v>
      </c>
      <c r="C72" s="420" t="str">
        <f>IF(T11=U11,X15,"3o colocado")</f>
        <v>3o colocado</v>
      </c>
      <c r="D72" s="320"/>
      <c r="E72" s="320"/>
      <c r="F72" s="320"/>
      <c r="G72" s="320"/>
      <c r="H72" s="320"/>
      <c r="I72" s="320"/>
      <c r="J72" s="320"/>
      <c r="K72" s="321"/>
      <c r="L72" s="322">
        <f>SUM(IF(R82=2,1,0))+(IF(Y89=2,1,0))+(IF(Y82=2,1,0))+(IF(R89=2,1,0))</f>
        <v>0</v>
      </c>
      <c r="M72" s="323"/>
      <c r="N72" s="322">
        <f>SUM(IF(R82&gt;Y82,1,0))+(IF(Y89&gt;R89,1,0))</f>
        <v>0</v>
      </c>
      <c r="O72" s="323"/>
      <c r="P72" s="322">
        <f>SUM(IF(Y82&gt;R82,1,0))+(IF(R89&gt;Y89,1,0))</f>
        <v>0</v>
      </c>
      <c r="Q72" s="323"/>
      <c r="R72" s="324">
        <f>SUM(N72*2)+(P72)</f>
        <v>0</v>
      </c>
      <c r="S72" s="325"/>
      <c r="T72" s="28" t="e">
        <f>(N72*10)+(R72*1000)+((Y72*100)-(AA72*100))+AJ72</f>
        <v>#VALUE!</v>
      </c>
      <c r="U72" s="29" t="e">
        <f>LARGE(T71:T73,B72)</f>
        <v>#VALUE!</v>
      </c>
      <c r="V72" s="29" t="e">
        <f>MATCH(U72,T71:T73,0)</f>
        <v>#VALUE!</v>
      </c>
      <c r="W72" s="29" t="s">
        <v>45</v>
      </c>
      <c r="X72" s="29" t="e">
        <f>VLOOKUP(V72,B71:AL73,2)</f>
        <v>#VALUE!</v>
      </c>
      <c r="Y72" s="322">
        <f>SUM(R82+Y89)</f>
        <v>0</v>
      </c>
      <c r="Z72" s="313"/>
      <c r="AA72" s="312">
        <f>SUM(Y82+R89)</f>
        <v>0</v>
      </c>
      <c r="AB72" s="313"/>
      <c r="AC72" s="314" t="str">
        <f>IF(AA72=0,"INF", Y72/AA72)</f>
        <v>INF</v>
      </c>
      <c r="AD72" s="409"/>
      <c r="AE72" s="410"/>
      <c r="AF72" s="322">
        <f>SUM(((AI82+AK82+AM82)+(AJ89+AL89+AN89)))</f>
        <v>0</v>
      </c>
      <c r="AG72" s="313"/>
      <c r="AH72" s="312">
        <f>SUM(((AJ82+AL82+AN82)+(AI89+AK89+AM89)))</f>
        <v>0</v>
      </c>
      <c r="AI72" s="313"/>
      <c r="AJ72" s="314" t="str">
        <f>IF(AH72=0,"INF",AF72/AH72)</f>
        <v>INF</v>
      </c>
      <c r="AK72" s="315"/>
      <c r="AL72" s="316"/>
      <c r="AM72" s="388" t="e">
        <f>IF(C72=X71,"1o",IF(C72=X72,"2o",IF(C72=X73,"3o")))</f>
        <v>#VALUE!</v>
      </c>
      <c r="AN72" s="389"/>
    </row>
    <row r="73" spans="1:40" ht="12" customHeight="1" thickBot="1">
      <c r="A73" s="124">
        <v>6</v>
      </c>
      <c r="B73" s="101">
        <v>3</v>
      </c>
      <c r="C73" s="413" t="str">
        <f>IF(T11=U11,X17,"5o colocado")</f>
        <v>5o colocado</v>
      </c>
      <c r="D73" s="383"/>
      <c r="E73" s="383"/>
      <c r="F73" s="383"/>
      <c r="G73" s="383"/>
      <c r="H73" s="383"/>
      <c r="I73" s="383"/>
      <c r="J73" s="383"/>
      <c r="K73" s="384"/>
      <c r="L73" s="379">
        <f>SUM(IF(Y82=2,1,0))+(IF(Y77=2,1,0))+(IF(R77=2,1,0))+(IF(R82=2,1,0))</f>
        <v>0</v>
      </c>
      <c r="M73" s="385"/>
      <c r="N73" s="379">
        <f>SUM(IF(Y82&gt;R82,1,0))+(IF(Y77&gt;R77,1,0))</f>
        <v>0</v>
      </c>
      <c r="O73" s="385"/>
      <c r="P73" s="379">
        <f>SUM(IF(R82&gt;Y82,1,0))+(IF(R77&gt;Y77,1,0))</f>
        <v>0</v>
      </c>
      <c r="Q73" s="385"/>
      <c r="R73" s="386">
        <f>SUM(N73*2)+(P73)</f>
        <v>0</v>
      </c>
      <c r="S73" s="387"/>
      <c r="T73" s="23" t="e">
        <f>(N73*10)+(R73*1000)+((Y73*100)-(AA73*100))+AJ73</f>
        <v>#VALUE!</v>
      </c>
      <c r="U73" s="32" t="e">
        <f>LARGE(T71:T73,B73)</f>
        <v>#VALUE!</v>
      </c>
      <c r="V73" s="32" t="e">
        <f>MATCH(U73,T71:T73,0)</f>
        <v>#VALUE!</v>
      </c>
      <c r="W73" s="32" t="s">
        <v>47</v>
      </c>
      <c r="X73" s="32" t="e">
        <f>VLOOKUP(V73,B71:AL73,2)</f>
        <v>#VALUE!</v>
      </c>
      <c r="Y73" s="379">
        <f>SUM(Y82+Y77)</f>
        <v>0</v>
      </c>
      <c r="Z73" s="375"/>
      <c r="AA73" s="374">
        <f>SUM(R82+R77)</f>
        <v>0</v>
      </c>
      <c r="AB73" s="375"/>
      <c r="AC73" s="376" t="str">
        <f>IF(AA73=0,"INF", Y73/AA73)</f>
        <v>INF</v>
      </c>
      <c r="AD73" s="404"/>
      <c r="AE73" s="405"/>
      <c r="AF73" s="379">
        <f>SUM(((AJ82+AL82+AN82)+(AJ77+AL77+AN77)))</f>
        <v>0</v>
      </c>
      <c r="AG73" s="375"/>
      <c r="AH73" s="374">
        <f>SUM(((AI82+AK82+AM82)++(AI77+AK77+AM77)))</f>
        <v>0</v>
      </c>
      <c r="AI73" s="375"/>
      <c r="AJ73" s="376" t="str">
        <f>IF(AH73=0,"INF",AF73/AH73)</f>
        <v>INF</v>
      </c>
      <c r="AK73" s="377"/>
      <c r="AL73" s="378"/>
      <c r="AM73" s="380" t="e">
        <f>IF(C73=X71,"1o",IF(C73=X72,"2o",IF(C73=X73,"3o")))</f>
        <v>#VALUE!</v>
      </c>
      <c r="AN73" s="381"/>
    </row>
    <row r="74" spans="1:40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s="1" customFormat="1" ht="12" customHeight="1">
      <c r="A75" s="2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40" s="1" customFormat="1" ht="12" customHeight="1">
      <c r="A76" s="4" t="s">
        <v>1</v>
      </c>
      <c r="B76" s="4"/>
      <c r="C76" s="282" t="s">
        <v>3</v>
      </c>
      <c r="D76" s="282"/>
      <c r="E76" s="4" t="s">
        <v>4</v>
      </c>
      <c r="F76" s="4" t="s">
        <v>5</v>
      </c>
      <c r="G76" s="283" t="s">
        <v>6</v>
      </c>
      <c r="H76" s="283"/>
      <c r="J76" s="282" t="s">
        <v>7</v>
      </c>
      <c r="K76" s="282"/>
      <c r="L76" s="282"/>
      <c r="M76" s="282"/>
      <c r="N76" s="282"/>
      <c r="O76" s="282"/>
      <c r="P76" s="282"/>
      <c r="Q76" s="282"/>
      <c r="R76" s="4"/>
      <c r="S76" s="4" t="s">
        <v>8</v>
      </c>
      <c r="T76" s="4"/>
      <c r="U76" s="4"/>
      <c r="V76" s="4"/>
      <c r="W76" s="4"/>
      <c r="X76" s="4"/>
      <c r="Y76" s="5"/>
      <c r="Z76" s="281" t="s">
        <v>7</v>
      </c>
      <c r="AA76" s="281"/>
      <c r="AB76" s="281"/>
      <c r="AC76" s="281"/>
      <c r="AD76" s="281"/>
      <c r="AE76" s="281"/>
      <c r="AF76" s="281"/>
      <c r="AG76" s="281"/>
      <c r="AI76" s="281" t="s">
        <v>9</v>
      </c>
      <c r="AJ76" s="281"/>
      <c r="AK76" s="281" t="s">
        <v>10</v>
      </c>
      <c r="AL76" s="281"/>
      <c r="AM76" s="281" t="s">
        <v>11</v>
      </c>
      <c r="AN76" s="281"/>
    </row>
    <row r="77" spans="1:40" s="1" customFormat="1" ht="12" customHeight="1">
      <c r="A77" s="6">
        <v>10</v>
      </c>
      <c r="B77" s="8"/>
      <c r="C77" s="275">
        <v>0.58333333333333337</v>
      </c>
      <c r="D77" s="276"/>
      <c r="E77" s="9" t="str">
        <f>G69</f>
        <v>E</v>
      </c>
      <c r="F77" s="9" t="str">
        <f>I70</f>
        <v>F</v>
      </c>
      <c r="G77" s="277" t="s">
        <v>49</v>
      </c>
      <c r="H77" s="278"/>
      <c r="I77" s="190" t="s">
        <v>14</v>
      </c>
      <c r="J77" s="563" t="str">
        <f>C71</f>
        <v>2o colocado</v>
      </c>
      <c r="K77" s="563"/>
      <c r="L77" s="563"/>
      <c r="M77" s="563"/>
      <c r="N77" s="563"/>
      <c r="O77" s="563"/>
      <c r="P77" s="563"/>
      <c r="Q77" s="563"/>
      <c r="R77" s="172">
        <f>(IF(AI77&gt;AJ77,1,0))+(IF(AK77&gt;AL77,1,0))+(IF(AM77&gt;AN77,1,0))</f>
        <v>0</v>
      </c>
      <c r="S77" s="12" t="s">
        <v>8</v>
      </c>
      <c r="T77" s="12"/>
      <c r="U77" s="12"/>
      <c r="V77" s="12"/>
      <c r="W77" s="12"/>
      <c r="X77" s="12"/>
      <c r="Y77" s="172">
        <f>(IF(AJ77&gt;AI77,1,0))+(IF(AL77&gt;AK77,1,0))+(IF(AN77&gt;AM77,1,0))</f>
        <v>0</v>
      </c>
      <c r="Z77" s="564" t="str">
        <f>C73</f>
        <v>5o colocado</v>
      </c>
      <c r="AA77" s="564"/>
      <c r="AB77" s="564"/>
      <c r="AC77" s="564"/>
      <c r="AD77" s="564"/>
      <c r="AE77" s="564"/>
      <c r="AF77" s="564"/>
      <c r="AG77" s="564"/>
      <c r="AH77" s="191" t="s">
        <v>115</v>
      </c>
      <c r="AI77" s="15"/>
      <c r="AJ77" s="16"/>
      <c r="AK77" s="15"/>
      <c r="AL77" s="16"/>
      <c r="AM77" s="15"/>
      <c r="AN77" s="16"/>
    </row>
    <row r="78" spans="1:40" s="1" customFormat="1" ht="12" customHeight="1">
      <c r="A78" s="6">
        <v>11</v>
      </c>
      <c r="B78" s="8"/>
      <c r="C78" s="275">
        <v>0.625</v>
      </c>
      <c r="D78" s="276"/>
      <c r="E78" s="9" t="str">
        <f>G54</f>
        <v>D</v>
      </c>
      <c r="F78" s="9" t="str">
        <f>I55</f>
        <v>F</v>
      </c>
      <c r="G78" s="277" t="s">
        <v>49</v>
      </c>
      <c r="H78" s="278"/>
      <c r="I78" s="190" t="s">
        <v>17</v>
      </c>
      <c r="J78" s="563" t="str">
        <f>C56</f>
        <v>1o colocado</v>
      </c>
      <c r="K78" s="563"/>
      <c r="L78" s="563"/>
      <c r="M78" s="563"/>
      <c r="N78" s="563"/>
      <c r="O78" s="563"/>
      <c r="P78" s="563"/>
      <c r="Q78" s="563"/>
      <c r="R78" s="172">
        <f>(IF(AI78&gt;AJ78,1,0))+(IF(AK78&gt;AL78,1,0))+(IF(AM78&gt;AN78,1,0))</f>
        <v>0</v>
      </c>
      <c r="S78" s="12" t="s">
        <v>8</v>
      </c>
      <c r="T78" s="12"/>
      <c r="U78" s="12"/>
      <c r="V78" s="12"/>
      <c r="W78" s="12"/>
      <c r="X78" s="12"/>
      <c r="Y78" s="172">
        <f>(IF(AJ78&gt;AI78,1,0))+(IF(AL78&gt;AK78,1,0))+(IF(AN78&gt;AM78,1,0))</f>
        <v>0</v>
      </c>
      <c r="Z78" s="564" t="str">
        <f>C58</f>
        <v>6o colocado</v>
      </c>
      <c r="AA78" s="564"/>
      <c r="AB78" s="564"/>
      <c r="AC78" s="564"/>
      <c r="AD78" s="564"/>
      <c r="AE78" s="564"/>
      <c r="AF78" s="564"/>
      <c r="AG78" s="564"/>
      <c r="AH78" s="191" t="s">
        <v>116</v>
      </c>
      <c r="AI78" s="15"/>
      <c r="AJ78" s="16"/>
      <c r="AK78" s="15"/>
      <c r="AL78" s="16"/>
      <c r="AM78" s="15"/>
      <c r="AN78" s="16"/>
    </row>
    <row r="79" spans="1:40" s="1" customFormat="1" ht="12" customHeight="1"/>
    <row r="80" spans="1:40" s="1" customFormat="1" ht="12" customHeight="1">
      <c r="A80" s="2" t="s">
        <v>111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"/>
      <c r="AB80" s="3"/>
      <c r="AC80" s="3"/>
      <c r="AD80" s="3"/>
      <c r="AE80" s="3"/>
      <c r="AF80" s="3"/>
    </row>
    <row r="81" spans="1:40" s="1" customFormat="1" ht="12" customHeight="1">
      <c r="A81" s="4" t="s">
        <v>1</v>
      </c>
      <c r="B81" s="4"/>
      <c r="C81" s="282" t="s">
        <v>3</v>
      </c>
      <c r="D81" s="282"/>
      <c r="E81" s="4" t="s">
        <v>4</v>
      </c>
      <c r="F81" s="4" t="s">
        <v>5</v>
      </c>
      <c r="G81" s="283" t="s">
        <v>6</v>
      </c>
      <c r="H81" s="283"/>
      <c r="J81" s="282" t="s">
        <v>7</v>
      </c>
      <c r="K81" s="282"/>
      <c r="L81" s="282"/>
      <c r="M81" s="282"/>
      <c r="N81" s="282"/>
      <c r="O81" s="282"/>
      <c r="P81" s="282"/>
      <c r="Q81" s="282"/>
      <c r="R81" s="4"/>
      <c r="S81" s="4" t="s">
        <v>8</v>
      </c>
      <c r="T81" s="4"/>
      <c r="U81" s="4"/>
      <c r="V81" s="4"/>
      <c r="W81" s="4"/>
      <c r="X81" s="4"/>
      <c r="Y81" s="5"/>
      <c r="Z81" s="281" t="s">
        <v>7</v>
      </c>
      <c r="AA81" s="281"/>
      <c r="AB81" s="281"/>
      <c r="AC81" s="281"/>
      <c r="AD81" s="281"/>
      <c r="AE81" s="281"/>
      <c r="AF81" s="281"/>
      <c r="AG81" s="281"/>
      <c r="AI81" s="281" t="s">
        <v>9</v>
      </c>
      <c r="AJ81" s="281"/>
      <c r="AK81" s="281" t="s">
        <v>10</v>
      </c>
      <c r="AL81" s="281"/>
      <c r="AM81" s="281" t="s">
        <v>11</v>
      </c>
      <c r="AN81" s="281"/>
    </row>
    <row r="82" spans="1:40" s="1" customFormat="1" ht="12" customHeight="1">
      <c r="A82" s="6">
        <v>12</v>
      </c>
      <c r="B82" s="8"/>
      <c r="C82" s="275">
        <v>0.66666666666666663</v>
      </c>
      <c r="D82" s="276"/>
      <c r="E82" s="9" t="str">
        <f>G69</f>
        <v>E</v>
      </c>
      <c r="F82" s="9" t="str">
        <f>I70</f>
        <v>F</v>
      </c>
      <c r="G82" s="277" t="s">
        <v>49</v>
      </c>
      <c r="H82" s="278"/>
      <c r="I82" s="190" t="s">
        <v>117</v>
      </c>
      <c r="J82" s="563" t="str">
        <f>C72</f>
        <v>3o colocado</v>
      </c>
      <c r="K82" s="563"/>
      <c r="L82" s="563"/>
      <c r="M82" s="563"/>
      <c r="N82" s="563"/>
      <c r="O82" s="563"/>
      <c r="P82" s="563"/>
      <c r="Q82" s="563"/>
      <c r="R82" s="172">
        <f>(IF(AI82&gt;AJ82,1,0))+(IF(AK82&gt;AL82,1,0))+(IF(AM82&gt;AN82,1,0))</f>
        <v>0</v>
      </c>
      <c r="S82" s="12" t="s">
        <v>8</v>
      </c>
      <c r="T82" s="12"/>
      <c r="U82" s="12"/>
      <c r="V82" s="12"/>
      <c r="W82" s="12"/>
      <c r="X82" s="12"/>
      <c r="Y82" s="172">
        <f>(IF(AJ82&gt;AI82,1,0))+(IF(AL82&gt;AK82,1,0))+(IF(AN82&gt;AM82,1,0))</f>
        <v>0</v>
      </c>
      <c r="Z82" s="564" t="str">
        <f>C73</f>
        <v>5o colocado</v>
      </c>
      <c r="AA82" s="564"/>
      <c r="AB82" s="564"/>
      <c r="AC82" s="564"/>
      <c r="AD82" s="564"/>
      <c r="AE82" s="564"/>
      <c r="AF82" s="564"/>
      <c r="AG82" s="564"/>
      <c r="AH82" s="191" t="s">
        <v>15</v>
      </c>
      <c r="AI82" s="15"/>
      <c r="AJ82" s="16"/>
      <c r="AK82" s="15"/>
      <c r="AL82" s="16"/>
      <c r="AM82" s="15"/>
      <c r="AN82" s="16"/>
    </row>
    <row r="83" spans="1:40" s="1" customFormat="1" ht="12" customHeight="1">
      <c r="A83" s="6">
        <v>13</v>
      </c>
      <c r="B83" s="8"/>
      <c r="C83" s="275">
        <v>0.70833333333333337</v>
      </c>
      <c r="D83" s="276"/>
      <c r="E83" s="9" t="str">
        <f>G54</f>
        <v>D</v>
      </c>
      <c r="F83" s="9" t="str">
        <f>I55</f>
        <v>F</v>
      </c>
      <c r="G83" s="277" t="s">
        <v>49</v>
      </c>
      <c r="H83" s="278"/>
      <c r="I83" s="190" t="s">
        <v>18</v>
      </c>
      <c r="J83" s="563" t="str">
        <f>C57</f>
        <v>4o colocado</v>
      </c>
      <c r="K83" s="563"/>
      <c r="L83" s="563"/>
      <c r="M83" s="563"/>
      <c r="N83" s="563"/>
      <c r="O83" s="563"/>
      <c r="P83" s="563"/>
      <c r="Q83" s="563"/>
      <c r="R83" s="172">
        <f>(IF(AI83&gt;AJ83,1,0))+(IF(AK83&gt;AL83,1,0))+(IF(AM83&gt;AN83,1,0))</f>
        <v>0</v>
      </c>
      <c r="S83" s="12" t="s">
        <v>8</v>
      </c>
      <c r="T83" s="12"/>
      <c r="U83" s="12"/>
      <c r="V83" s="12"/>
      <c r="W83" s="12"/>
      <c r="X83" s="12"/>
      <c r="Y83" s="172">
        <f>(IF(AJ83&gt;AI83,1,0))+(IF(AL83&gt;AK83,1,0))+(IF(AN83&gt;AM83,1,0))</f>
        <v>0</v>
      </c>
      <c r="Z83" s="564" t="str">
        <f>C58</f>
        <v>6o colocado</v>
      </c>
      <c r="AA83" s="564"/>
      <c r="AB83" s="564"/>
      <c r="AC83" s="564"/>
      <c r="AD83" s="564"/>
      <c r="AE83" s="564"/>
      <c r="AF83" s="564"/>
      <c r="AG83" s="564"/>
      <c r="AH83" s="191" t="s">
        <v>15</v>
      </c>
      <c r="AI83" s="36"/>
      <c r="AJ83" s="37"/>
      <c r="AK83" s="36"/>
      <c r="AL83" s="37"/>
      <c r="AM83" s="36"/>
      <c r="AN83" s="37"/>
    </row>
    <row r="84" spans="1:40" s="1" customFormat="1" ht="12" customHeight="1"/>
    <row r="85" spans="1:40" s="1" customFormat="1" ht="12" customHeight="1"/>
    <row r="86" spans="1:40" ht="12" customHeight="1">
      <c r="A86" s="2" t="s">
        <v>118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"/>
      <c r="AH86" s="1"/>
      <c r="AI86" s="1"/>
      <c r="AJ86" s="1"/>
      <c r="AK86" s="1"/>
      <c r="AL86" s="1"/>
      <c r="AM86" s="1"/>
      <c r="AN86" s="1"/>
    </row>
    <row r="87" spans="1:40" ht="12" customHeight="1">
      <c r="A87" s="4" t="s">
        <v>1</v>
      </c>
      <c r="B87" s="4"/>
      <c r="C87" s="282" t="s">
        <v>3</v>
      </c>
      <c r="D87" s="282"/>
      <c r="E87" s="4" t="s">
        <v>4</v>
      </c>
      <c r="F87" s="4" t="s">
        <v>5</v>
      </c>
      <c r="G87" s="283" t="s">
        <v>6</v>
      </c>
      <c r="H87" s="283"/>
      <c r="I87" s="1"/>
      <c r="J87" s="282" t="s">
        <v>7</v>
      </c>
      <c r="K87" s="282"/>
      <c r="L87" s="282"/>
      <c r="M87" s="282"/>
      <c r="N87" s="282"/>
      <c r="O87" s="282"/>
      <c r="P87" s="282"/>
      <c r="Q87" s="282"/>
      <c r="R87" s="4"/>
      <c r="S87" s="4" t="s">
        <v>8</v>
      </c>
      <c r="T87" s="4"/>
      <c r="U87" s="4"/>
      <c r="V87" s="4"/>
      <c r="W87" s="4"/>
      <c r="X87" s="4"/>
      <c r="Y87" s="5"/>
      <c r="Z87" s="281" t="s">
        <v>7</v>
      </c>
      <c r="AA87" s="281"/>
      <c r="AB87" s="281"/>
      <c r="AC87" s="281"/>
      <c r="AD87" s="281"/>
      <c r="AE87" s="281"/>
      <c r="AF87" s="281"/>
      <c r="AG87" s="281"/>
      <c r="AH87" s="1"/>
      <c r="AI87" s="281" t="s">
        <v>9</v>
      </c>
      <c r="AJ87" s="281"/>
      <c r="AK87" s="281" t="s">
        <v>10</v>
      </c>
      <c r="AL87" s="281"/>
      <c r="AM87" s="281" t="s">
        <v>11</v>
      </c>
      <c r="AN87" s="281"/>
    </row>
    <row r="88" spans="1:40" ht="12" customHeight="1">
      <c r="A88" s="6">
        <v>14</v>
      </c>
      <c r="B88" s="8"/>
      <c r="C88" s="275">
        <v>0.35416666666666669</v>
      </c>
      <c r="D88" s="276"/>
      <c r="E88" s="9" t="str">
        <f>G54</f>
        <v>D</v>
      </c>
      <c r="F88" s="9" t="str">
        <f>I55</f>
        <v>F</v>
      </c>
      <c r="G88" s="277" t="s">
        <v>49</v>
      </c>
      <c r="H88" s="278"/>
      <c r="I88" s="10">
        <f>A56</f>
        <v>1</v>
      </c>
      <c r="J88" s="563" t="str">
        <f>C56</f>
        <v>1o colocado</v>
      </c>
      <c r="K88" s="563"/>
      <c r="L88" s="563"/>
      <c r="M88" s="563"/>
      <c r="N88" s="563"/>
      <c r="O88" s="563"/>
      <c r="P88" s="563"/>
      <c r="Q88" s="563"/>
      <c r="R88" s="172">
        <f>(IF(AI88&gt;AJ88,1,0))+(IF(AK88&gt;AL88,1,0))+(IF(AM88&gt;AN88,1,0))</f>
        <v>0</v>
      </c>
      <c r="S88" s="12" t="s">
        <v>8</v>
      </c>
      <c r="T88" s="12"/>
      <c r="U88" s="12"/>
      <c r="V88" s="12"/>
      <c r="W88" s="12"/>
      <c r="X88" s="12"/>
      <c r="Y88" s="172">
        <f>(IF(AJ88&gt;AI88,1,0))+(IF(AL88&gt;AK88,1,0))+(IF(AN88&gt;AM88,1,0))</f>
        <v>0</v>
      </c>
      <c r="Z88" s="564" t="str">
        <f>C57</f>
        <v>4o colocado</v>
      </c>
      <c r="AA88" s="564"/>
      <c r="AB88" s="564"/>
      <c r="AC88" s="564"/>
      <c r="AD88" s="564"/>
      <c r="AE88" s="564"/>
      <c r="AF88" s="564"/>
      <c r="AG88" s="564"/>
      <c r="AH88" s="14">
        <f>A57</f>
        <v>2</v>
      </c>
      <c r="AI88" s="15"/>
      <c r="AJ88" s="16"/>
      <c r="AK88" s="15"/>
      <c r="AL88" s="16"/>
      <c r="AM88" s="15"/>
      <c r="AN88" s="16"/>
    </row>
    <row r="89" spans="1:40" ht="12" customHeight="1">
      <c r="A89" s="6">
        <v>15</v>
      </c>
      <c r="B89" s="8"/>
      <c r="C89" s="275">
        <v>0.39583333333333331</v>
      </c>
      <c r="D89" s="276"/>
      <c r="E89" s="9" t="str">
        <f>G69</f>
        <v>E</v>
      </c>
      <c r="F89" s="9" t="str">
        <f>I70</f>
        <v>F</v>
      </c>
      <c r="G89" s="277" t="s">
        <v>49</v>
      </c>
      <c r="H89" s="278"/>
      <c r="I89" s="10">
        <f>A71</f>
        <v>4</v>
      </c>
      <c r="J89" s="563" t="str">
        <f>C71</f>
        <v>2o colocado</v>
      </c>
      <c r="K89" s="563"/>
      <c r="L89" s="563"/>
      <c r="M89" s="563"/>
      <c r="N89" s="563"/>
      <c r="O89" s="563"/>
      <c r="P89" s="563"/>
      <c r="Q89" s="563"/>
      <c r="R89" s="172">
        <f>(IF(AI89&gt;AJ89,1,0))+(IF(AK89&gt;AL89,1,0))+(IF(AM89&gt;AN89,1,0))</f>
        <v>0</v>
      </c>
      <c r="S89" s="12" t="s">
        <v>8</v>
      </c>
      <c r="T89" s="12"/>
      <c r="U89" s="12"/>
      <c r="V89" s="12"/>
      <c r="W89" s="12"/>
      <c r="X89" s="12"/>
      <c r="Y89" s="172">
        <f>(IF(AJ89&gt;AI89,1,0))+(IF(AL89&gt;AK89,1,0))+(IF(AN89&gt;AM89,1,0))</f>
        <v>0</v>
      </c>
      <c r="Z89" s="564" t="str">
        <f>C72</f>
        <v>3o colocado</v>
      </c>
      <c r="AA89" s="564"/>
      <c r="AB89" s="564"/>
      <c r="AC89" s="564"/>
      <c r="AD89" s="564"/>
      <c r="AE89" s="564"/>
      <c r="AF89" s="564"/>
      <c r="AG89" s="564"/>
      <c r="AH89" s="14">
        <f>A72</f>
        <v>5</v>
      </c>
      <c r="AI89" s="15"/>
      <c r="AJ89" s="16"/>
      <c r="AK89" s="15"/>
      <c r="AL89" s="16"/>
      <c r="AM89" s="15"/>
      <c r="AN89" s="16"/>
    </row>
    <row r="90" spans="1:40" s="1" customFormat="1" ht="12" customHeight="1">
      <c r="A90" s="192"/>
      <c r="B90" s="192"/>
      <c r="C90" s="193"/>
      <c r="D90" s="193"/>
      <c r="E90" s="194"/>
      <c r="F90" s="194"/>
      <c r="G90" s="195"/>
      <c r="H90" s="195"/>
      <c r="I90" s="196"/>
      <c r="J90" s="171"/>
      <c r="K90" s="171"/>
      <c r="L90" s="171"/>
      <c r="M90" s="171"/>
      <c r="N90" s="171"/>
      <c r="O90" s="171"/>
      <c r="P90" s="171"/>
      <c r="Q90" s="171"/>
      <c r="R90" s="172"/>
      <c r="S90" s="12"/>
      <c r="T90" s="12"/>
      <c r="U90" s="12"/>
      <c r="V90" s="12"/>
      <c r="W90" s="12"/>
      <c r="X90" s="12"/>
      <c r="Y90" s="172"/>
      <c r="Z90" s="173"/>
      <c r="AA90" s="173"/>
      <c r="AB90" s="173"/>
      <c r="AC90" s="173"/>
      <c r="AD90" s="173"/>
      <c r="AE90" s="173"/>
      <c r="AF90" s="173"/>
      <c r="AG90" s="173"/>
      <c r="AH90" s="196"/>
      <c r="AI90" s="197"/>
      <c r="AJ90" s="197"/>
      <c r="AK90" s="197"/>
      <c r="AL90" s="197"/>
      <c r="AM90" s="197"/>
      <c r="AN90" s="197"/>
    </row>
    <row r="91" spans="1:40" ht="12" customHeight="1">
      <c r="A91" s="198">
        <v>16</v>
      </c>
      <c r="B91" s="199"/>
      <c r="C91" s="557">
        <v>0.4375</v>
      </c>
      <c r="D91" s="558"/>
      <c r="E91" s="200"/>
      <c r="F91" s="200" t="str">
        <f>F83</f>
        <v>F</v>
      </c>
      <c r="G91" s="565" t="s">
        <v>13</v>
      </c>
      <c r="H91" s="566"/>
      <c r="I91" s="201" t="s">
        <v>14</v>
      </c>
      <c r="J91" s="561" t="str">
        <f>IF(T54=U54,X56,1&amp;G54)</f>
        <v>1D</v>
      </c>
      <c r="K91" s="561"/>
      <c r="L91" s="561"/>
      <c r="M91" s="561"/>
      <c r="N91" s="561"/>
      <c r="O91" s="561"/>
      <c r="P91" s="561"/>
      <c r="Q91" s="561"/>
      <c r="R91" s="202">
        <f>(IF(AI91&gt;AJ91,1,0))+(IF(AK91&gt;AL91,1,0))+(IF(AM91&gt;AN91,1,0))</f>
        <v>0</v>
      </c>
      <c r="S91" s="203" t="s">
        <v>8</v>
      </c>
      <c r="T91" s="204"/>
      <c r="U91" s="204"/>
      <c r="V91" s="204"/>
      <c r="W91" s="204"/>
      <c r="X91" s="204"/>
      <c r="Y91" s="202">
        <f>(IF(AJ91&gt;AI91,1,0))+(IF(AL91&gt;AK91,1,0))+(IF(AN91&gt;AM91,1,0))</f>
        <v>0</v>
      </c>
      <c r="Z91" s="562" t="str">
        <f>IF(T69=U69,X72,2&amp;G69)</f>
        <v>2E</v>
      </c>
      <c r="AA91" s="562"/>
      <c r="AB91" s="562"/>
      <c r="AC91" s="562"/>
      <c r="AD91" s="562"/>
      <c r="AE91" s="562"/>
      <c r="AF91" s="562"/>
      <c r="AG91" s="562"/>
      <c r="AH91" s="205" t="s">
        <v>15</v>
      </c>
      <c r="AI91" s="206"/>
      <c r="AJ91" s="207"/>
      <c r="AK91" s="206"/>
      <c r="AL91" s="207"/>
      <c r="AM91" s="206"/>
      <c r="AN91" s="207"/>
    </row>
    <row r="92" spans="1:40" ht="12" customHeight="1">
      <c r="A92" s="6">
        <f>A91+1</f>
        <v>17</v>
      </c>
      <c r="B92" s="8"/>
      <c r="C92" s="275">
        <v>0.47916666666666669</v>
      </c>
      <c r="D92" s="276"/>
      <c r="E92" s="9"/>
      <c r="F92" s="9" t="str">
        <f>F91</f>
        <v>F</v>
      </c>
      <c r="G92" s="277" t="s">
        <v>16</v>
      </c>
      <c r="H92" s="278"/>
      <c r="I92" s="10" t="s">
        <v>17</v>
      </c>
      <c r="J92" s="563" t="str">
        <f>IF(T69=U69,X71,1&amp;G69)</f>
        <v>1E</v>
      </c>
      <c r="K92" s="563"/>
      <c r="L92" s="563"/>
      <c r="M92" s="563"/>
      <c r="N92" s="563"/>
      <c r="O92" s="563"/>
      <c r="P92" s="563"/>
      <c r="Q92" s="563"/>
      <c r="R92" s="172">
        <f>(IF(AI92&gt;AJ92,1,0))+(IF(AK92&gt;AL92,1,0))+(IF(AM92&gt;AN92,1,0))</f>
        <v>0</v>
      </c>
      <c r="S92" s="12" t="s">
        <v>8</v>
      </c>
      <c r="T92" s="12"/>
      <c r="U92" s="12"/>
      <c r="V92" s="12"/>
      <c r="W92" s="12"/>
      <c r="X92" s="12"/>
      <c r="Y92" s="172">
        <f>(IF(AJ92&gt;AI92,1,0))+(IF(AL92&gt;AK92,1,0))+(IF(AN92&gt;AM92,1,0))</f>
        <v>0</v>
      </c>
      <c r="Z92" s="564" t="str">
        <f>IF(T54=U54,X57,2&amp;G54)</f>
        <v>2D</v>
      </c>
      <c r="AA92" s="564"/>
      <c r="AB92" s="564"/>
      <c r="AC92" s="564"/>
      <c r="AD92" s="564"/>
      <c r="AE92" s="564"/>
      <c r="AF92" s="564"/>
      <c r="AG92" s="564"/>
      <c r="AH92" s="14" t="s">
        <v>18</v>
      </c>
      <c r="AI92" s="15"/>
      <c r="AJ92" s="16"/>
      <c r="AK92" s="15"/>
      <c r="AL92" s="16"/>
      <c r="AM92" s="15"/>
      <c r="AN92" s="16"/>
    </row>
    <row r="93" spans="1:40" ht="12" customHeight="1">
      <c r="A93" s="198">
        <f>A92+1</f>
        <v>18</v>
      </c>
      <c r="B93" s="199"/>
      <c r="C93" s="557">
        <v>0.54166666666666663</v>
      </c>
      <c r="D93" s="558"/>
      <c r="E93" s="200"/>
      <c r="F93" s="200" t="str">
        <f>F92</f>
        <v>F</v>
      </c>
      <c r="G93" s="559" t="s">
        <v>119</v>
      </c>
      <c r="H93" s="560"/>
      <c r="I93" s="201" t="s">
        <v>20</v>
      </c>
      <c r="J93" s="561" t="str">
        <f>IF(R91&lt;Y91,J91,IF(Y91&lt;R91,Z91,IF(R91=Y91,"P"&amp;A91)))</f>
        <v>P16</v>
      </c>
      <c r="K93" s="561"/>
      <c r="L93" s="561"/>
      <c r="M93" s="561"/>
      <c r="N93" s="561"/>
      <c r="O93" s="561"/>
      <c r="P93" s="561"/>
      <c r="Q93" s="561"/>
      <c r="R93" s="202">
        <f>(IF(AI93&gt;AJ93,1,0))+(IF(AK93&gt;AL93,1,0))+(IF(AM93&gt;AN93,1,0))</f>
        <v>0</v>
      </c>
      <c r="S93" s="204" t="s">
        <v>8</v>
      </c>
      <c r="T93" s="204"/>
      <c r="U93" s="204"/>
      <c r="V93" s="204"/>
      <c r="W93" s="204"/>
      <c r="X93" s="204"/>
      <c r="Y93" s="202">
        <f>(IF(AJ93&gt;AI93,1,0))+(IF(AL93&gt;AK93,1,0))+(IF(AN93&gt;AM93,1,0))</f>
        <v>0</v>
      </c>
      <c r="Z93" s="562" t="str">
        <f>IF(R92&lt;Y92,J92,IF(Y92&lt;R92,Z92,IF(R92=Y92,"P"&amp;A92)))</f>
        <v>P17</v>
      </c>
      <c r="AA93" s="562"/>
      <c r="AB93" s="562"/>
      <c r="AC93" s="562"/>
      <c r="AD93" s="562"/>
      <c r="AE93" s="562"/>
      <c r="AF93" s="562"/>
      <c r="AG93" s="562"/>
      <c r="AH93" s="205" t="s">
        <v>21</v>
      </c>
      <c r="AI93" s="206"/>
      <c r="AJ93" s="207"/>
      <c r="AK93" s="206"/>
      <c r="AL93" s="207"/>
      <c r="AM93" s="206"/>
      <c r="AN93" s="207"/>
    </row>
    <row r="94" spans="1:40" ht="12" customHeight="1">
      <c r="A94" s="6">
        <f>A93+1</f>
        <v>19</v>
      </c>
      <c r="B94" s="8"/>
      <c r="C94" s="275">
        <v>0.58333333333333337</v>
      </c>
      <c r="D94" s="276"/>
      <c r="E94" s="9"/>
      <c r="F94" s="9" t="str">
        <f>F93</f>
        <v>F</v>
      </c>
      <c r="G94" s="414" t="s">
        <v>22</v>
      </c>
      <c r="H94" s="415"/>
      <c r="I94" s="10" t="s">
        <v>23</v>
      </c>
      <c r="J94" s="563" t="str">
        <f>IF(R91&gt;Y91,J91,IF(Y91&gt;R91,Z91,IF(R91=Y91,"V"&amp;A91)))</f>
        <v>V16</v>
      </c>
      <c r="K94" s="563"/>
      <c r="L94" s="563"/>
      <c r="M94" s="563"/>
      <c r="N94" s="563"/>
      <c r="O94" s="563"/>
      <c r="P94" s="563"/>
      <c r="Q94" s="563"/>
      <c r="R94" s="172">
        <f>(IF(AI94&gt;AJ94,1,0))+(IF(AK94&gt;AL94,1,0))+(IF(AM94&gt;AN94,1,0))</f>
        <v>0</v>
      </c>
      <c r="S94" s="12" t="s">
        <v>8</v>
      </c>
      <c r="T94" s="12"/>
      <c r="U94" s="12"/>
      <c r="V94" s="12"/>
      <c r="W94" s="12"/>
      <c r="X94" s="12"/>
      <c r="Y94" s="172">
        <f>(IF(AJ94&gt;AI94,1,0))+(IF(AL94&gt;AK94,1,0))+(IF(AN94&gt;AM94,1,0))</f>
        <v>0</v>
      </c>
      <c r="Z94" s="564" t="str">
        <f>IF(R92&gt;Y92,J92,IF(Y92&gt;R92,Z92,IF(R92=Y92,"V"&amp;A92)))</f>
        <v>V17</v>
      </c>
      <c r="AA94" s="564"/>
      <c r="AB94" s="564"/>
      <c r="AC94" s="564"/>
      <c r="AD94" s="564"/>
      <c r="AE94" s="564"/>
      <c r="AF94" s="564"/>
      <c r="AG94" s="564"/>
      <c r="AH94" s="14" t="s">
        <v>24</v>
      </c>
      <c r="AI94" s="15"/>
      <c r="AJ94" s="16"/>
      <c r="AK94" s="15"/>
      <c r="AL94" s="16"/>
      <c r="AM94" s="15"/>
      <c r="AN94" s="16"/>
    </row>
    <row r="95" spans="1:40" s="1" customFormat="1" ht="12" customHeight="1"/>
    <row r="96" spans="1:40" s="1" customFormat="1" ht="12" customHeight="1"/>
    <row r="97" spans="1:40" s="1" customFormat="1" ht="12" customHeight="1"/>
    <row r="98" spans="1:40" ht="12.75" customHeight="1">
      <c r="A98" s="57" t="s">
        <v>62</v>
      </c>
      <c r="B98" s="57"/>
      <c r="C98" s="58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60"/>
      <c r="AF98" s="60"/>
      <c r="AG98" s="60"/>
      <c r="AH98" s="60"/>
      <c r="AI98" s="60"/>
      <c r="AJ98" s="60"/>
      <c r="AK98" s="60"/>
      <c r="AL98" s="60"/>
      <c r="AM98" s="60"/>
      <c r="AN98" s="60"/>
    </row>
    <row r="99" spans="1:40" s="1" customFormat="1" ht="12.75" customHeight="1">
      <c r="A99" s="61"/>
      <c r="B99" s="61"/>
      <c r="C99" s="62"/>
    </row>
    <row r="100" spans="1:40" ht="14.25" customHeight="1">
      <c r="A100" s="208" t="s">
        <v>64</v>
      </c>
      <c r="B100" s="61"/>
      <c r="C100" s="68"/>
      <c r="D100" s="1"/>
      <c r="E100" s="1"/>
      <c r="F100" s="65" t="str">
        <f>IF(R94&gt;Y94,J94,IF(Y94&gt;R94,Z94,IF(R94=Y94,"1o Lugar")))</f>
        <v>1o Lugar</v>
      </c>
      <c r="G100" s="59"/>
      <c r="H100" s="59"/>
      <c r="I100" s="71"/>
      <c r="J100" s="72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</row>
    <row r="101" spans="1:40" ht="7.5" customHeight="1">
      <c r="A101" s="208"/>
      <c r="B101" s="61"/>
      <c r="C101" s="68"/>
      <c r="D101" s="1"/>
      <c r="E101" s="1"/>
      <c r="F101" s="1"/>
      <c r="G101" s="1"/>
      <c r="H101" s="1"/>
      <c r="I101" s="69"/>
      <c r="J101" s="7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4.25" customHeight="1">
      <c r="A102" s="208" t="s">
        <v>66</v>
      </c>
      <c r="B102" s="61"/>
      <c r="C102" s="68"/>
      <c r="D102" s="1"/>
      <c r="E102" s="1"/>
      <c r="F102" s="66" t="str">
        <f>IF(R94&lt;Y94,J94,IF(Y94&lt;R94,Z94,IF(R94=Y94,"2o Lugar")))</f>
        <v>2o Lugar</v>
      </c>
      <c r="G102" s="59"/>
      <c r="H102" s="59"/>
      <c r="I102" s="71"/>
      <c r="J102" s="72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</row>
    <row r="103" spans="1:40" ht="7.5" customHeight="1">
      <c r="A103" s="208"/>
      <c r="B103" s="61"/>
      <c r="C103" s="68"/>
      <c r="D103" s="1"/>
      <c r="E103" s="1"/>
      <c r="F103" s="1"/>
      <c r="G103" s="1"/>
      <c r="H103" s="1"/>
      <c r="I103" s="69"/>
      <c r="J103" s="7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4.25" customHeight="1">
      <c r="A104" s="208" t="s">
        <v>68</v>
      </c>
      <c r="B104" s="61"/>
      <c r="C104" s="68"/>
      <c r="D104" s="1"/>
      <c r="E104" s="1"/>
      <c r="F104" s="67" t="str">
        <f>IF(R93&gt;Y93,J93,IF(Y93&gt;R93,Z93,IF(R93=Y93,"3o Lugar")))</f>
        <v>3o Lugar</v>
      </c>
      <c r="G104" s="59"/>
      <c r="H104" s="59"/>
      <c r="I104" s="71"/>
      <c r="J104" s="72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</row>
    <row r="105" spans="1:40" ht="7.5" customHeight="1">
      <c r="A105" s="209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4.25" customHeight="1">
      <c r="A106" s="208" t="s">
        <v>70</v>
      </c>
      <c r="B106" s="61"/>
      <c r="C106" s="62"/>
      <c r="D106" s="1"/>
      <c r="E106" s="1"/>
      <c r="F106" s="210" t="str">
        <f>IF(R93&lt;Y93,J93,IF(Y93&lt;R93,Z93,IF(R93=Y93,"4o Lugar")))</f>
        <v>4o Lugar</v>
      </c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</row>
    <row r="107" spans="1:40" ht="14.25" customHeight="1">
      <c r="A107" s="208" t="s">
        <v>84</v>
      </c>
      <c r="B107" s="61"/>
      <c r="C107" s="62"/>
      <c r="D107" s="1"/>
      <c r="E107" s="1"/>
      <c r="F107" s="210" t="str">
        <f>IF(T60=U60,X66,"5o Lugar")</f>
        <v>5o Lugar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</row>
    <row r="108" spans="1:40" ht="14.25" customHeight="1">
      <c r="A108" s="208" t="s">
        <v>89</v>
      </c>
      <c r="B108" s="61"/>
      <c r="C108" s="62"/>
      <c r="D108" s="1"/>
      <c r="E108" s="1"/>
      <c r="F108" s="210" t="str">
        <f>IF(T60=U60,X67,"6o Lugar")</f>
        <v>6o Lugar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</row>
    <row r="109" spans="1:40" ht="14.25" customHeight="1">
      <c r="A109" s="208" t="s">
        <v>94</v>
      </c>
      <c r="B109" s="61"/>
      <c r="C109" s="62"/>
      <c r="D109" s="1"/>
      <c r="E109" s="1"/>
      <c r="F109" s="210" t="str">
        <f>IF(T11=U11,X19,"7o Lugar")</f>
        <v>7o Lugar</v>
      </c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</row>
    <row r="110" spans="1:40" ht="14.25" customHeight="1">
      <c r="A110" s="208" t="s">
        <v>99</v>
      </c>
      <c r="B110" s="61"/>
      <c r="C110" s="62"/>
      <c r="D110" s="1"/>
      <c r="E110" s="1"/>
      <c r="F110" s="210" t="str">
        <f>IF(T11=U11,X20,"8o Lugar")</f>
        <v>8o Lugar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</row>
    <row r="111" spans="1:40" ht="14.25" customHeight="1">
      <c r="A111" s="208" t="s">
        <v>120</v>
      </c>
      <c r="B111" s="61"/>
      <c r="C111" s="62"/>
      <c r="D111" s="1"/>
      <c r="E111" s="1"/>
      <c r="F111" s="210" t="str">
        <f>IF(T11=U11,X21,"9o Lugar")</f>
        <v>9o Lugar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</row>
    <row r="112" spans="1:4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>
      <c r="A114" s="211" t="s">
        <v>121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>
      <c r="A115" s="212" t="s">
        <v>122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>
      <c r="A116" s="212" t="s">
        <v>123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>
      <c r="A117" s="212" t="s">
        <v>124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>
      <c r="A118" s="1"/>
      <c r="B118" s="1"/>
      <c r="C118" s="212" t="s">
        <v>125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>
      <c r="A119" s="212" t="s">
        <v>126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>
      <c r="A120" s="212" t="s">
        <v>127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1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212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>
      <c r="A121" s="33"/>
      <c r="B121" s="33"/>
      <c r="C121" s="1" t="s">
        <v>128</v>
      </c>
      <c r="D121" s="35"/>
      <c r="E121" s="35"/>
      <c r="F121" s="35"/>
      <c r="G121" s="35"/>
      <c r="H121" s="35"/>
      <c r="I121" s="35"/>
      <c r="J121" s="35"/>
      <c r="K121" s="35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>
      <c r="A122" s="214"/>
      <c r="B122" s="214"/>
      <c r="C122" s="1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>
      <c r="A123" s="5"/>
      <c r="B123" s="5"/>
      <c r="C123" s="215"/>
      <c r="D123" s="215"/>
      <c r="E123" s="5"/>
      <c r="F123" s="5"/>
      <c r="G123" s="215"/>
      <c r="H123" s="215"/>
      <c r="I123" s="1"/>
      <c r="J123" s="215"/>
      <c r="K123" s="215"/>
      <c r="L123" s="215"/>
      <c r="M123" s="215"/>
      <c r="N123" s="215"/>
      <c r="O123" s="215"/>
      <c r="P123" s="215"/>
      <c r="Q123" s="215"/>
      <c r="R123" s="5"/>
      <c r="S123" s="5"/>
      <c r="T123" s="5"/>
      <c r="U123" s="5"/>
      <c r="V123" s="5"/>
      <c r="W123" s="5"/>
      <c r="X123" s="5"/>
      <c r="Y123" s="5"/>
      <c r="Z123" s="215"/>
      <c r="AA123" s="215"/>
      <c r="AB123" s="215"/>
      <c r="AC123" s="215"/>
      <c r="AD123" s="215"/>
      <c r="AE123" s="215"/>
      <c r="AF123" s="215"/>
      <c r="AG123" s="215"/>
      <c r="AH123" s="1"/>
      <c r="AI123" s="215"/>
      <c r="AJ123" s="215"/>
      <c r="AK123" s="215"/>
      <c r="AL123" s="215"/>
      <c r="AM123" s="215"/>
      <c r="AN123" s="215"/>
    </row>
    <row r="124" spans="1:4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3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2.75" customHeight="1">
      <c r="A134" s="33"/>
      <c r="B134" s="3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2.75" customHeight="1">
      <c r="A135" s="3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2.75" customHeight="1">
      <c r="A136" s="4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76" hidden="1"/>
    <row r="177" hidden="1"/>
    <row r="178" hidden="1"/>
    <row r="179" hidden="1"/>
    <row r="180" hidden="1"/>
    <row r="181" hidden="1"/>
    <row r="182" hidden="1"/>
    <row r="183" hidden="1"/>
    <row r="184" hidden="1"/>
  </sheetData>
  <protectedRanges>
    <protectedRange sqref="C7:K9 C26:K28 C32:K34 C38:D43 C47:D49 AI38:AN43 AI47:AN49 C77:D78 C82:D83 C88:D94 AI77:AN78 AI82:AN83 AI88:AN94" name="Intervalo1"/>
  </protectedRanges>
  <mergeCells count="544">
    <mergeCell ref="A1:AN2"/>
    <mergeCell ref="A3:AN3"/>
    <mergeCell ref="A5:F6"/>
    <mergeCell ref="G5:H6"/>
    <mergeCell ref="I5:K5"/>
    <mergeCell ref="L5:M6"/>
    <mergeCell ref="N5:O6"/>
    <mergeCell ref="P5:Q6"/>
    <mergeCell ref="R5:S6"/>
    <mergeCell ref="Y5:AE5"/>
    <mergeCell ref="AF5:AL5"/>
    <mergeCell ref="AM5:AN6"/>
    <mergeCell ref="I6:K6"/>
    <mergeCell ref="Y6:Z6"/>
    <mergeCell ref="AA6:AB6"/>
    <mergeCell ref="AC6:AE6"/>
    <mergeCell ref="AF6:AG6"/>
    <mergeCell ref="AH6:AI6"/>
    <mergeCell ref="AJ6:AL6"/>
    <mergeCell ref="AA7:AB7"/>
    <mergeCell ref="AC7:AE7"/>
    <mergeCell ref="AF7:AG7"/>
    <mergeCell ref="AH7:AI7"/>
    <mergeCell ref="AJ7:AL7"/>
    <mergeCell ref="AM7:AN7"/>
    <mergeCell ref="C7:K7"/>
    <mergeCell ref="L7:M7"/>
    <mergeCell ref="N7:O7"/>
    <mergeCell ref="P7:Q7"/>
    <mergeCell ref="R7:S7"/>
    <mergeCell ref="Y7:Z7"/>
    <mergeCell ref="AA8:AB8"/>
    <mergeCell ref="AC8:AE8"/>
    <mergeCell ref="AF8:AG8"/>
    <mergeCell ref="AH8:AI8"/>
    <mergeCell ref="AJ8:AL8"/>
    <mergeCell ref="AM8:AN8"/>
    <mergeCell ref="C8:K8"/>
    <mergeCell ref="L8:M8"/>
    <mergeCell ref="N8:O8"/>
    <mergeCell ref="P8:Q8"/>
    <mergeCell ref="R8:S8"/>
    <mergeCell ref="Y8:Z8"/>
    <mergeCell ref="AA9:AB9"/>
    <mergeCell ref="AC9:AE9"/>
    <mergeCell ref="AF9:AG9"/>
    <mergeCell ref="AH9:AI9"/>
    <mergeCell ref="AJ9:AL9"/>
    <mergeCell ref="AM9:AN9"/>
    <mergeCell ref="C9:K9"/>
    <mergeCell ref="L9:M9"/>
    <mergeCell ref="N9:O9"/>
    <mergeCell ref="P9:Q9"/>
    <mergeCell ref="R9:S9"/>
    <mergeCell ref="Y9:Z9"/>
    <mergeCell ref="C14:K14"/>
    <mergeCell ref="L14:M14"/>
    <mergeCell ref="N14:O14"/>
    <mergeCell ref="P14:Q14"/>
    <mergeCell ref="R14:S14"/>
    <mergeCell ref="C13:K13"/>
    <mergeCell ref="L13:M13"/>
    <mergeCell ref="N13:O13"/>
    <mergeCell ref="P13:Q13"/>
    <mergeCell ref="R13:S13"/>
    <mergeCell ref="Y14:Z14"/>
    <mergeCell ref="AA14:AB14"/>
    <mergeCell ref="AC14:AE14"/>
    <mergeCell ref="AF14:AG14"/>
    <mergeCell ref="AH14:AI14"/>
    <mergeCell ref="AJ14:AL14"/>
    <mergeCell ref="AA13:AB13"/>
    <mergeCell ref="AC13:AE13"/>
    <mergeCell ref="AF13:AG13"/>
    <mergeCell ref="AH13:AI13"/>
    <mergeCell ref="AJ13:AL13"/>
    <mergeCell ref="Y13:Z13"/>
    <mergeCell ref="C16:K16"/>
    <mergeCell ref="L16:M16"/>
    <mergeCell ref="N16:O16"/>
    <mergeCell ref="P16:Q16"/>
    <mergeCell ref="R16:S16"/>
    <mergeCell ref="C15:K15"/>
    <mergeCell ref="L15:M15"/>
    <mergeCell ref="N15:O15"/>
    <mergeCell ref="P15:Q15"/>
    <mergeCell ref="R15:S15"/>
    <mergeCell ref="Y16:Z16"/>
    <mergeCell ref="AA16:AB16"/>
    <mergeCell ref="AC16:AE16"/>
    <mergeCell ref="AF16:AG16"/>
    <mergeCell ref="AH16:AI16"/>
    <mergeCell ref="AJ16:AL16"/>
    <mergeCell ref="AA15:AB15"/>
    <mergeCell ref="AC15:AE15"/>
    <mergeCell ref="AF15:AG15"/>
    <mergeCell ref="AH15:AI15"/>
    <mergeCell ref="AJ15:AL15"/>
    <mergeCell ref="Y15:Z15"/>
    <mergeCell ref="C18:K18"/>
    <mergeCell ref="L18:M18"/>
    <mergeCell ref="N18:O18"/>
    <mergeCell ref="P18:Q18"/>
    <mergeCell ref="R18:S18"/>
    <mergeCell ref="C17:K17"/>
    <mergeCell ref="L17:M17"/>
    <mergeCell ref="N17:O17"/>
    <mergeCell ref="P17:Q17"/>
    <mergeCell ref="R17:S17"/>
    <mergeCell ref="Y18:Z18"/>
    <mergeCell ref="AA18:AB18"/>
    <mergeCell ref="AC18:AE18"/>
    <mergeCell ref="AF18:AG18"/>
    <mergeCell ref="AH18:AI18"/>
    <mergeCell ref="AJ18:AL18"/>
    <mergeCell ref="AA17:AB17"/>
    <mergeCell ref="AC17:AE17"/>
    <mergeCell ref="AF17:AG17"/>
    <mergeCell ref="AH17:AI17"/>
    <mergeCell ref="AJ17:AL17"/>
    <mergeCell ref="Y17:Z17"/>
    <mergeCell ref="C20:K20"/>
    <mergeCell ref="L20:M20"/>
    <mergeCell ref="N20:O20"/>
    <mergeCell ref="P20:Q20"/>
    <mergeCell ref="R20:S20"/>
    <mergeCell ref="C19:K19"/>
    <mergeCell ref="L19:M19"/>
    <mergeCell ref="N19:O19"/>
    <mergeCell ref="P19:Q19"/>
    <mergeCell ref="R19:S19"/>
    <mergeCell ref="Y20:Z20"/>
    <mergeCell ref="AA20:AB20"/>
    <mergeCell ref="AC20:AE20"/>
    <mergeCell ref="AF20:AG20"/>
    <mergeCell ref="AH20:AI20"/>
    <mergeCell ref="AJ20:AL20"/>
    <mergeCell ref="AA19:AB19"/>
    <mergeCell ref="AC19:AE19"/>
    <mergeCell ref="AF19:AG19"/>
    <mergeCell ref="AH19:AI19"/>
    <mergeCell ref="AJ19:AL19"/>
    <mergeCell ref="Y19:Z19"/>
    <mergeCell ref="AM24:AN25"/>
    <mergeCell ref="I25:K25"/>
    <mergeCell ref="Y25:Z25"/>
    <mergeCell ref="AA25:AB25"/>
    <mergeCell ref="AC25:AE25"/>
    <mergeCell ref="AF25:AG25"/>
    <mergeCell ref="AA21:AB21"/>
    <mergeCell ref="AC21:AE21"/>
    <mergeCell ref="AF21:AG21"/>
    <mergeCell ref="AH21:AI21"/>
    <mergeCell ref="AJ21:AL21"/>
    <mergeCell ref="I24:K24"/>
    <mergeCell ref="L24:M25"/>
    <mergeCell ref="N24:O25"/>
    <mergeCell ref="C21:K21"/>
    <mergeCell ref="L21:M21"/>
    <mergeCell ref="N21:O21"/>
    <mergeCell ref="P21:Q21"/>
    <mergeCell ref="R21:S21"/>
    <mergeCell ref="Y21:Z21"/>
    <mergeCell ref="C27:K27"/>
    <mergeCell ref="L27:M27"/>
    <mergeCell ref="N27:O27"/>
    <mergeCell ref="P27:Q27"/>
    <mergeCell ref="R27:S27"/>
    <mergeCell ref="Y27:Z27"/>
    <mergeCell ref="AH25:AI25"/>
    <mergeCell ref="AJ25:AL25"/>
    <mergeCell ref="C26:K26"/>
    <mergeCell ref="L26:M26"/>
    <mergeCell ref="N26:O26"/>
    <mergeCell ref="P26:Q26"/>
    <mergeCell ref="R26:S26"/>
    <mergeCell ref="Y26:Z26"/>
    <mergeCell ref="AA26:AB26"/>
    <mergeCell ref="AC26:AE26"/>
    <mergeCell ref="P24:Q25"/>
    <mergeCell ref="R24:S25"/>
    <mergeCell ref="Y24:AE24"/>
    <mergeCell ref="AF24:AL24"/>
    <mergeCell ref="A24:F25"/>
    <mergeCell ref="G24:H25"/>
    <mergeCell ref="AA27:AB27"/>
    <mergeCell ref="AC27:AE27"/>
    <mergeCell ref="AF27:AG27"/>
    <mergeCell ref="AH27:AI27"/>
    <mergeCell ref="AJ27:AL27"/>
    <mergeCell ref="AM27:AN27"/>
    <mergeCell ref="AF26:AG26"/>
    <mergeCell ref="AH26:AI26"/>
    <mergeCell ref="AJ26:AL26"/>
    <mergeCell ref="AM26:AN26"/>
    <mergeCell ref="AA28:AB28"/>
    <mergeCell ref="AC28:AE28"/>
    <mergeCell ref="AF28:AG28"/>
    <mergeCell ref="AH28:AI28"/>
    <mergeCell ref="AJ28:AL28"/>
    <mergeCell ref="AM28:AN28"/>
    <mergeCell ref="AM30:AN31"/>
    <mergeCell ref="I31:K31"/>
    <mergeCell ref="Y31:Z31"/>
    <mergeCell ref="AA31:AB31"/>
    <mergeCell ref="AC31:AE31"/>
    <mergeCell ref="AF31:AG31"/>
    <mergeCell ref="AH31:AI31"/>
    <mergeCell ref="A30:F31"/>
    <mergeCell ref="G30:H31"/>
    <mergeCell ref="I30:K30"/>
    <mergeCell ref="L30:M31"/>
    <mergeCell ref="N30:O31"/>
    <mergeCell ref="P30:Q31"/>
    <mergeCell ref="AJ31:AL31"/>
    <mergeCell ref="R30:S31"/>
    <mergeCell ref="Y30:AE30"/>
    <mergeCell ref="AF30:AL30"/>
    <mergeCell ref="AA32:AB32"/>
    <mergeCell ref="AC32:AE32"/>
    <mergeCell ref="AF32:AG32"/>
    <mergeCell ref="C28:K28"/>
    <mergeCell ref="L28:M28"/>
    <mergeCell ref="N28:O28"/>
    <mergeCell ref="P28:Q28"/>
    <mergeCell ref="R28:S28"/>
    <mergeCell ref="Y28:Z28"/>
    <mergeCell ref="G38:H38"/>
    <mergeCell ref="J38:Q38"/>
    <mergeCell ref="Z38:AG38"/>
    <mergeCell ref="AH32:AI32"/>
    <mergeCell ref="AJ32:AL32"/>
    <mergeCell ref="AM32:AN32"/>
    <mergeCell ref="C33:K33"/>
    <mergeCell ref="L33:M33"/>
    <mergeCell ref="N33:O33"/>
    <mergeCell ref="P33:Q33"/>
    <mergeCell ref="R33:S33"/>
    <mergeCell ref="Y33:Z33"/>
    <mergeCell ref="AA33:AB33"/>
    <mergeCell ref="AC33:AE33"/>
    <mergeCell ref="AF33:AG33"/>
    <mergeCell ref="AH33:AI33"/>
    <mergeCell ref="AJ33:AL33"/>
    <mergeCell ref="AM33:AN33"/>
    <mergeCell ref="C32:K32"/>
    <mergeCell ref="L32:M32"/>
    <mergeCell ref="N32:O32"/>
    <mergeCell ref="P32:Q32"/>
    <mergeCell ref="R32:S32"/>
    <mergeCell ref="Y32:Z32"/>
    <mergeCell ref="C39:D39"/>
    <mergeCell ref="G39:H39"/>
    <mergeCell ref="J39:Q39"/>
    <mergeCell ref="Z39:AG39"/>
    <mergeCell ref="AM34:AN34"/>
    <mergeCell ref="C37:D37"/>
    <mergeCell ref="G37:H37"/>
    <mergeCell ref="J37:Q37"/>
    <mergeCell ref="Z37:AG37"/>
    <mergeCell ref="AI37:AJ37"/>
    <mergeCell ref="AK37:AL37"/>
    <mergeCell ref="AM37:AN37"/>
    <mergeCell ref="Y34:Z34"/>
    <mergeCell ref="AA34:AB34"/>
    <mergeCell ref="AC34:AE34"/>
    <mergeCell ref="AF34:AG34"/>
    <mergeCell ref="AH34:AI34"/>
    <mergeCell ref="AJ34:AL34"/>
    <mergeCell ref="C34:K34"/>
    <mergeCell ref="L34:M34"/>
    <mergeCell ref="N34:O34"/>
    <mergeCell ref="P34:Q34"/>
    <mergeCell ref="R34:S34"/>
    <mergeCell ref="C38:D38"/>
    <mergeCell ref="C42:D42"/>
    <mergeCell ref="G42:H42"/>
    <mergeCell ref="J42:Q42"/>
    <mergeCell ref="Z42:AG42"/>
    <mergeCell ref="C43:D43"/>
    <mergeCell ref="G43:H43"/>
    <mergeCell ref="J43:Q43"/>
    <mergeCell ref="Z43:AG43"/>
    <mergeCell ref="C40:D40"/>
    <mergeCell ref="G40:H40"/>
    <mergeCell ref="J40:Q40"/>
    <mergeCell ref="Z40:AG40"/>
    <mergeCell ref="C41:D41"/>
    <mergeCell ref="G41:H41"/>
    <mergeCell ref="J41:Q41"/>
    <mergeCell ref="Z41:AG41"/>
    <mergeCell ref="AM46:AN46"/>
    <mergeCell ref="C47:D47"/>
    <mergeCell ref="G47:H47"/>
    <mergeCell ref="J47:Q47"/>
    <mergeCell ref="Z47:AG47"/>
    <mergeCell ref="C48:D48"/>
    <mergeCell ref="G48:H48"/>
    <mergeCell ref="J48:Q48"/>
    <mergeCell ref="Z48:AG48"/>
    <mergeCell ref="C46:D46"/>
    <mergeCell ref="G46:H46"/>
    <mergeCell ref="J46:Q46"/>
    <mergeCell ref="Z46:AG46"/>
    <mergeCell ref="AI46:AJ46"/>
    <mergeCell ref="AK46:AL46"/>
    <mergeCell ref="AM54:AN55"/>
    <mergeCell ref="I55:K55"/>
    <mergeCell ref="Y55:Z55"/>
    <mergeCell ref="AA55:AB55"/>
    <mergeCell ref="AC55:AE55"/>
    <mergeCell ref="AF55:AG55"/>
    <mergeCell ref="C49:D49"/>
    <mergeCell ref="G49:H49"/>
    <mergeCell ref="J49:Q49"/>
    <mergeCell ref="Z49:AG49"/>
    <mergeCell ref="A52:AN52"/>
    <mergeCell ref="A54:F55"/>
    <mergeCell ref="G54:H55"/>
    <mergeCell ref="I54:K54"/>
    <mergeCell ref="L54:M55"/>
    <mergeCell ref="N54:O55"/>
    <mergeCell ref="C57:K57"/>
    <mergeCell ref="L57:M57"/>
    <mergeCell ref="N57:O57"/>
    <mergeCell ref="P57:Q57"/>
    <mergeCell ref="R57:S57"/>
    <mergeCell ref="Y57:Z57"/>
    <mergeCell ref="AH55:AI55"/>
    <mergeCell ref="AJ55:AL55"/>
    <mergeCell ref="C56:K56"/>
    <mergeCell ref="L56:M56"/>
    <mergeCell ref="N56:O56"/>
    <mergeCell ref="P56:Q56"/>
    <mergeCell ref="R56:S56"/>
    <mergeCell ref="Y56:Z56"/>
    <mergeCell ref="AA56:AB56"/>
    <mergeCell ref="AC56:AE56"/>
    <mergeCell ref="P54:Q55"/>
    <mergeCell ref="R54:S55"/>
    <mergeCell ref="Y54:AE54"/>
    <mergeCell ref="AF54:AL54"/>
    <mergeCell ref="AA57:AB57"/>
    <mergeCell ref="AC57:AE57"/>
    <mergeCell ref="AF57:AG57"/>
    <mergeCell ref="AH57:AI57"/>
    <mergeCell ref="AJ57:AL57"/>
    <mergeCell ref="AM57:AN57"/>
    <mergeCell ref="AF56:AG56"/>
    <mergeCell ref="AH56:AI56"/>
    <mergeCell ref="AJ56:AL56"/>
    <mergeCell ref="AM56:AN56"/>
    <mergeCell ref="AA58:AB58"/>
    <mergeCell ref="AC58:AE58"/>
    <mergeCell ref="AF58:AG58"/>
    <mergeCell ref="AH58:AI58"/>
    <mergeCell ref="AJ58:AL58"/>
    <mergeCell ref="AM58:AN58"/>
    <mergeCell ref="C58:K58"/>
    <mergeCell ref="L58:M58"/>
    <mergeCell ref="N58:O58"/>
    <mergeCell ref="P58:Q58"/>
    <mergeCell ref="R58:S58"/>
    <mergeCell ref="Y58:Z58"/>
    <mergeCell ref="C63:K63"/>
    <mergeCell ref="L63:M63"/>
    <mergeCell ref="N63:O63"/>
    <mergeCell ref="P63:Q63"/>
    <mergeCell ref="R63:S63"/>
    <mergeCell ref="C62:K62"/>
    <mergeCell ref="L62:M62"/>
    <mergeCell ref="N62:O62"/>
    <mergeCell ref="P62:Q62"/>
    <mergeCell ref="R62:S62"/>
    <mergeCell ref="Y63:Z63"/>
    <mergeCell ref="Y62:Z62"/>
    <mergeCell ref="AA63:AB63"/>
    <mergeCell ref="AC63:AE63"/>
    <mergeCell ref="AF63:AG63"/>
    <mergeCell ref="AH63:AI63"/>
    <mergeCell ref="AJ63:AL63"/>
    <mergeCell ref="AA62:AB62"/>
    <mergeCell ref="AC62:AE62"/>
    <mergeCell ref="AF62:AG62"/>
    <mergeCell ref="AH62:AI62"/>
    <mergeCell ref="AJ62:AL62"/>
    <mergeCell ref="C65:K65"/>
    <mergeCell ref="L65:M65"/>
    <mergeCell ref="N65:O65"/>
    <mergeCell ref="P65:Q65"/>
    <mergeCell ref="R65:S65"/>
    <mergeCell ref="C64:K64"/>
    <mergeCell ref="L64:M64"/>
    <mergeCell ref="N64:O64"/>
    <mergeCell ref="P64:Q64"/>
    <mergeCell ref="R64:S64"/>
    <mergeCell ref="Y65:Z65"/>
    <mergeCell ref="AA65:AB65"/>
    <mergeCell ref="AC65:AE65"/>
    <mergeCell ref="AF65:AG65"/>
    <mergeCell ref="AH65:AI65"/>
    <mergeCell ref="AJ65:AL65"/>
    <mergeCell ref="AA64:AB64"/>
    <mergeCell ref="AC64:AE64"/>
    <mergeCell ref="AF64:AG64"/>
    <mergeCell ref="AH64:AI64"/>
    <mergeCell ref="AJ64:AL64"/>
    <mergeCell ref="Y64:Z64"/>
    <mergeCell ref="C67:K67"/>
    <mergeCell ref="L67:M67"/>
    <mergeCell ref="N67:O67"/>
    <mergeCell ref="P67:Q67"/>
    <mergeCell ref="R67:S67"/>
    <mergeCell ref="C66:K66"/>
    <mergeCell ref="L66:M66"/>
    <mergeCell ref="N66:O66"/>
    <mergeCell ref="P66:Q66"/>
    <mergeCell ref="R66:S66"/>
    <mergeCell ref="Y67:Z67"/>
    <mergeCell ref="AA67:AB67"/>
    <mergeCell ref="AC67:AE67"/>
    <mergeCell ref="AF67:AG67"/>
    <mergeCell ref="AH67:AI67"/>
    <mergeCell ref="AJ67:AL67"/>
    <mergeCell ref="AA66:AB66"/>
    <mergeCell ref="AC66:AE66"/>
    <mergeCell ref="AF66:AG66"/>
    <mergeCell ref="AH66:AI66"/>
    <mergeCell ref="AJ66:AL66"/>
    <mergeCell ref="Y66:Z66"/>
    <mergeCell ref="A69:F70"/>
    <mergeCell ref="G69:H70"/>
    <mergeCell ref="I69:K69"/>
    <mergeCell ref="L69:M70"/>
    <mergeCell ref="N69:O70"/>
    <mergeCell ref="P69:Q70"/>
    <mergeCell ref="AJ70:AL70"/>
    <mergeCell ref="R69:S70"/>
    <mergeCell ref="Y69:AE69"/>
    <mergeCell ref="AF69:AL69"/>
    <mergeCell ref="AA71:AB71"/>
    <mergeCell ref="AC71:AE71"/>
    <mergeCell ref="AF71:AG71"/>
    <mergeCell ref="AM69:AN70"/>
    <mergeCell ref="I70:K70"/>
    <mergeCell ref="Y70:Z70"/>
    <mergeCell ref="AA70:AB70"/>
    <mergeCell ref="AC70:AE70"/>
    <mergeCell ref="AF70:AG70"/>
    <mergeCell ref="AH70:AI70"/>
    <mergeCell ref="G77:H77"/>
    <mergeCell ref="J77:Q77"/>
    <mergeCell ref="Z77:AG77"/>
    <mergeCell ref="AH71:AI71"/>
    <mergeCell ref="AJ71:AL71"/>
    <mergeCell ref="AM71:AN71"/>
    <mergeCell ref="C72:K72"/>
    <mergeCell ref="L72:M72"/>
    <mergeCell ref="N72:O72"/>
    <mergeCell ref="P72:Q72"/>
    <mergeCell ref="R72:S72"/>
    <mergeCell ref="Y72:Z72"/>
    <mergeCell ref="AA72:AB72"/>
    <mergeCell ref="AC72:AE72"/>
    <mergeCell ref="AF72:AG72"/>
    <mergeCell ref="AH72:AI72"/>
    <mergeCell ref="AJ72:AL72"/>
    <mergeCell ref="AM72:AN72"/>
    <mergeCell ref="C71:K71"/>
    <mergeCell ref="L71:M71"/>
    <mergeCell ref="N71:O71"/>
    <mergeCell ref="P71:Q71"/>
    <mergeCell ref="R71:S71"/>
    <mergeCell ref="Y71:Z71"/>
    <mergeCell ref="C78:D78"/>
    <mergeCell ref="G78:H78"/>
    <mergeCell ref="J78:Q78"/>
    <mergeCell ref="Z78:AG78"/>
    <mergeCell ref="AM73:AN73"/>
    <mergeCell ref="C76:D76"/>
    <mergeCell ref="G76:H76"/>
    <mergeCell ref="J76:Q76"/>
    <mergeCell ref="Z76:AG76"/>
    <mergeCell ref="AI76:AJ76"/>
    <mergeCell ref="AK76:AL76"/>
    <mergeCell ref="AM76:AN76"/>
    <mergeCell ref="Y73:Z73"/>
    <mergeCell ref="AA73:AB73"/>
    <mergeCell ref="AC73:AE73"/>
    <mergeCell ref="AF73:AG73"/>
    <mergeCell ref="AH73:AI73"/>
    <mergeCell ref="AJ73:AL73"/>
    <mergeCell ref="C73:K73"/>
    <mergeCell ref="L73:M73"/>
    <mergeCell ref="N73:O73"/>
    <mergeCell ref="P73:Q73"/>
    <mergeCell ref="R73:S73"/>
    <mergeCell ref="C77:D77"/>
    <mergeCell ref="AM81:AN81"/>
    <mergeCell ref="C82:D82"/>
    <mergeCell ref="G82:H82"/>
    <mergeCell ref="J82:Q82"/>
    <mergeCell ref="Z82:AG82"/>
    <mergeCell ref="C83:D83"/>
    <mergeCell ref="G83:H83"/>
    <mergeCell ref="J83:Q83"/>
    <mergeCell ref="Z83:AG83"/>
    <mergeCell ref="C81:D81"/>
    <mergeCell ref="G81:H81"/>
    <mergeCell ref="J81:Q81"/>
    <mergeCell ref="Z81:AG81"/>
    <mergeCell ref="AI81:AJ81"/>
    <mergeCell ref="AK81:AL81"/>
    <mergeCell ref="AM87:AN87"/>
    <mergeCell ref="C88:D88"/>
    <mergeCell ref="G88:H88"/>
    <mergeCell ref="J88:Q88"/>
    <mergeCell ref="Z88:AG88"/>
    <mergeCell ref="C89:D89"/>
    <mergeCell ref="G89:H89"/>
    <mergeCell ref="J89:Q89"/>
    <mergeCell ref="Z89:AG89"/>
    <mergeCell ref="C87:D87"/>
    <mergeCell ref="G87:H87"/>
    <mergeCell ref="J87:Q87"/>
    <mergeCell ref="Z87:AG87"/>
    <mergeCell ref="AI87:AJ87"/>
    <mergeCell ref="AK87:AL87"/>
    <mergeCell ref="C93:D93"/>
    <mergeCell ref="G93:H93"/>
    <mergeCell ref="J93:Q93"/>
    <mergeCell ref="Z93:AG93"/>
    <mergeCell ref="C94:D94"/>
    <mergeCell ref="G94:H94"/>
    <mergeCell ref="J94:Q94"/>
    <mergeCell ref="Z94:AG94"/>
    <mergeCell ref="C91:D91"/>
    <mergeCell ref="G91:H91"/>
    <mergeCell ref="J91:Q91"/>
    <mergeCell ref="Z91:AG91"/>
    <mergeCell ref="C92:D92"/>
    <mergeCell ref="G92:H92"/>
    <mergeCell ref="J92:Q92"/>
    <mergeCell ref="Z92:AG92"/>
  </mergeCells>
  <conditionalFormatting sqref="AM7:AN11 AM26:AN28 AM32:AN34 AM56:AN58 AM71:AN73">
    <cfRule type="cellIs" dxfId="7" priority="1" stopIfTrue="1" operator="equal">
      <formula>"1o"</formula>
    </cfRule>
    <cfRule type="cellIs" dxfId="6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158"/>
  <sheetViews>
    <sheetView topLeftCell="A7" zoomScale="115" zoomScaleNormal="115" workbookViewId="0">
      <selection activeCell="C22" sqref="C22:D22"/>
    </sheetView>
  </sheetViews>
  <sheetFormatPr defaultColWidth="9.140625" defaultRowHeight="15"/>
  <cols>
    <col min="1" max="1" width="2.7109375" customWidth="1"/>
    <col min="2" max="2" width="2.7109375" hidden="1" customWidth="1"/>
    <col min="3" max="19" width="2.7109375" customWidth="1"/>
    <col min="20" max="21" width="9.140625" hidden="1" customWidth="1"/>
    <col min="22" max="22" width="7" hidden="1" customWidth="1"/>
    <col min="23" max="23" width="4.5703125" hidden="1" customWidth="1"/>
    <col min="24" max="24" width="8" hidden="1" customWidth="1"/>
    <col min="25" max="40" width="2.7109375" customWidth="1"/>
  </cols>
  <sheetData>
    <row r="1" spans="1:40" ht="12.75" customHeight="1">
      <c r="A1" s="694" t="s">
        <v>129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6"/>
    </row>
    <row r="2" spans="1:40" ht="12.75" customHeight="1">
      <c r="A2" s="697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9"/>
    </row>
    <row r="3" spans="1:40" ht="11.25" customHeight="1" thickBot="1">
      <c r="A3" s="700" t="s">
        <v>91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701"/>
      <c r="AC3" s="701"/>
      <c r="AD3" s="701"/>
      <c r="AE3" s="701"/>
      <c r="AF3" s="701"/>
      <c r="AG3" s="701"/>
      <c r="AH3" s="701"/>
      <c r="AI3" s="701"/>
      <c r="AJ3" s="701"/>
      <c r="AK3" s="701"/>
      <c r="AL3" s="701"/>
      <c r="AM3" s="701"/>
      <c r="AN3" s="702"/>
    </row>
    <row r="4" spans="1:40" ht="9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8.25" customHeight="1">
      <c r="A5" s="687" t="s">
        <v>25</v>
      </c>
      <c r="B5" s="688"/>
      <c r="C5" s="688"/>
      <c r="D5" s="688"/>
      <c r="E5" s="688"/>
      <c r="F5" s="688"/>
      <c r="G5" s="616" t="s">
        <v>87</v>
      </c>
      <c r="H5" s="617"/>
      <c r="I5" s="371" t="s">
        <v>5</v>
      </c>
      <c r="J5" s="372"/>
      <c r="K5" s="373"/>
      <c r="L5" s="344" t="s">
        <v>27</v>
      </c>
      <c r="M5" s="345"/>
      <c r="N5" s="344" t="s">
        <v>28</v>
      </c>
      <c r="O5" s="345"/>
      <c r="P5" s="344" t="s">
        <v>29</v>
      </c>
      <c r="Q5" s="345"/>
      <c r="R5" s="348" t="s">
        <v>30</v>
      </c>
      <c r="S5" s="349"/>
      <c r="T5" s="17">
        <f>SUM(L7:M9)</f>
        <v>0</v>
      </c>
      <c r="U5" s="18">
        <v>6</v>
      </c>
      <c r="V5" s="18"/>
      <c r="W5" s="18"/>
      <c r="X5" s="18"/>
      <c r="Y5" s="691" t="s">
        <v>31</v>
      </c>
      <c r="Z5" s="692"/>
      <c r="AA5" s="692"/>
      <c r="AB5" s="692"/>
      <c r="AC5" s="692"/>
      <c r="AD5" s="692"/>
      <c r="AE5" s="693"/>
      <c r="AF5" s="691" t="s">
        <v>32</v>
      </c>
      <c r="AG5" s="692"/>
      <c r="AH5" s="692"/>
      <c r="AI5" s="692"/>
      <c r="AJ5" s="692"/>
      <c r="AK5" s="692"/>
      <c r="AL5" s="693"/>
      <c r="AM5" s="355" t="s">
        <v>33</v>
      </c>
      <c r="AN5" s="356"/>
    </row>
    <row r="6" spans="1:40" ht="8.25" customHeight="1" thickBot="1">
      <c r="A6" s="689"/>
      <c r="B6" s="690"/>
      <c r="C6" s="690"/>
      <c r="D6" s="690"/>
      <c r="E6" s="690"/>
      <c r="F6" s="690"/>
      <c r="G6" s="618"/>
      <c r="H6" s="619"/>
      <c r="I6" s="567" t="s">
        <v>56</v>
      </c>
      <c r="J6" s="568"/>
      <c r="K6" s="569"/>
      <c r="L6" s="346"/>
      <c r="M6" s="347"/>
      <c r="N6" s="346"/>
      <c r="O6" s="347"/>
      <c r="P6" s="346"/>
      <c r="Q6" s="347"/>
      <c r="R6" s="350"/>
      <c r="S6" s="351"/>
      <c r="T6" s="19" t="s">
        <v>34</v>
      </c>
      <c r="U6" s="20" t="s">
        <v>35</v>
      </c>
      <c r="V6" s="20" t="s">
        <v>36</v>
      </c>
      <c r="W6" s="20" t="s">
        <v>37</v>
      </c>
      <c r="X6" s="20" t="s">
        <v>38</v>
      </c>
      <c r="Y6" s="570" t="s">
        <v>39</v>
      </c>
      <c r="Z6" s="571"/>
      <c r="AA6" s="572" t="s">
        <v>40</v>
      </c>
      <c r="AB6" s="571"/>
      <c r="AC6" s="572" t="s">
        <v>41</v>
      </c>
      <c r="AD6" s="573"/>
      <c r="AE6" s="574"/>
      <c r="AF6" s="570" t="s">
        <v>39</v>
      </c>
      <c r="AG6" s="571"/>
      <c r="AH6" s="572" t="s">
        <v>40</v>
      </c>
      <c r="AI6" s="571"/>
      <c r="AJ6" s="572" t="s">
        <v>41</v>
      </c>
      <c r="AK6" s="573"/>
      <c r="AL6" s="574"/>
      <c r="AM6" s="357"/>
      <c r="AN6" s="358"/>
    </row>
    <row r="7" spans="1:40" ht="12" customHeight="1">
      <c r="A7" s="122">
        <v>1</v>
      </c>
      <c r="B7" s="85">
        <v>1</v>
      </c>
      <c r="C7" s="397" t="s">
        <v>130</v>
      </c>
      <c r="D7" s="339"/>
      <c r="E7" s="339"/>
      <c r="F7" s="339"/>
      <c r="G7" s="339"/>
      <c r="H7" s="339"/>
      <c r="I7" s="339"/>
      <c r="J7" s="339"/>
      <c r="K7" s="340"/>
      <c r="L7" s="326">
        <f>SUM((IF(R40=2,1,0))+(IF(R42=2,1,0)))+(IF(Y42=2,1,0))+(IF(Y40=2,1,0))</f>
        <v>0</v>
      </c>
      <c r="M7" s="341"/>
      <c r="N7" s="326">
        <f>SUM((IF(R40&gt;Y40,1,0))+(IF(R42&gt;Y42,1,0)))</f>
        <v>0</v>
      </c>
      <c r="O7" s="341"/>
      <c r="P7" s="326">
        <f>SUM(IF(Y40&gt;R40,1,0))+(IF(Y42&gt;R42,1,0))</f>
        <v>0</v>
      </c>
      <c r="Q7" s="341"/>
      <c r="R7" s="342">
        <f>SUM(N7*2)+(P7)</f>
        <v>0</v>
      </c>
      <c r="S7" s="343"/>
      <c r="T7" s="23" t="e">
        <f>(N7*10)+(R7*1000)+((Y7*100)-(AA7*100))+AJ7</f>
        <v>#VALUE!</v>
      </c>
      <c r="U7" s="24" t="e">
        <f>LARGE(T7:T9,B7)</f>
        <v>#VALUE!</v>
      </c>
      <c r="V7" s="24" t="e">
        <f>MATCH(U7,T7:T9,0)</f>
        <v>#VALUE!</v>
      </c>
      <c r="W7" s="24" t="s">
        <v>43</v>
      </c>
      <c r="X7" s="24" t="e">
        <f>VLOOKUP(V7,B7:AL9,2)</f>
        <v>#VALUE!</v>
      </c>
      <c r="Y7" s="326">
        <f>SUM(R40+R42)</f>
        <v>0</v>
      </c>
      <c r="Z7" s="327"/>
      <c r="AA7" s="328">
        <f>SUM(Y40+Y42)</f>
        <v>0</v>
      </c>
      <c r="AB7" s="327"/>
      <c r="AC7" s="329" t="str">
        <f>IF(AA7=0,"INF", Y7/AA7)</f>
        <v>INF</v>
      </c>
      <c r="AD7" s="411"/>
      <c r="AE7" s="412"/>
      <c r="AF7" s="326">
        <f>SUM(((AI40+AK40+AM40)+(AI42+AK42+AM42)))</f>
        <v>0</v>
      </c>
      <c r="AG7" s="327"/>
      <c r="AH7" s="328">
        <f>SUM(((AJ40+AL40+AN40)+(AJ42+AL42+AN42)))</f>
        <v>0</v>
      </c>
      <c r="AI7" s="327"/>
      <c r="AJ7" s="329" t="str">
        <f>IF(AH7=0,"INF",AF7/AH7)</f>
        <v>INF</v>
      </c>
      <c r="AK7" s="330"/>
      <c r="AL7" s="331"/>
      <c r="AM7" s="332" t="e">
        <f>IF(C7=X7,"1o",IF(C7=X8,"2o",IF(C7=X9,"3o")))</f>
        <v>#VALUE!</v>
      </c>
      <c r="AN7" s="333"/>
    </row>
    <row r="8" spans="1:40" ht="12" customHeight="1">
      <c r="A8" s="123">
        <v>2</v>
      </c>
      <c r="B8" s="86">
        <v>2</v>
      </c>
      <c r="C8" s="420" t="s">
        <v>131</v>
      </c>
      <c r="D8" s="320"/>
      <c r="E8" s="320"/>
      <c r="F8" s="320"/>
      <c r="G8" s="320"/>
      <c r="H8" s="320"/>
      <c r="I8" s="320"/>
      <c r="J8" s="320"/>
      <c r="K8" s="321"/>
      <c r="L8" s="322">
        <f>SUM(IF(R38=2,1,0))+(IF(Y42=2,1,0))+(IF(Y38=2,1,0))+(IF(R42=2,1,0))</f>
        <v>0</v>
      </c>
      <c r="M8" s="323"/>
      <c r="N8" s="322">
        <f>SUM(IF(R38&gt;Y38,1,0))+(IF(Y42&gt;R42,1,0))</f>
        <v>0</v>
      </c>
      <c r="O8" s="323"/>
      <c r="P8" s="322">
        <f>SUM(IF(Y38&gt;R38,1,0))+(IF(R42&gt;Y42,1,0))</f>
        <v>0</v>
      </c>
      <c r="Q8" s="323"/>
      <c r="R8" s="324">
        <f>SUM(N8*2)+(P8)</f>
        <v>0</v>
      </c>
      <c r="S8" s="325"/>
      <c r="T8" s="28" t="e">
        <f>(N8*10)+(R8*1000)+((Y8*100)-(AA8*100))+AJ8</f>
        <v>#VALUE!</v>
      </c>
      <c r="U8" s="29" t="e">
        <f>LARGE(T7:T9,B8)</f>
        <v>#VALUE!</v>
      </c>
      <c r="V8" s="29" t="e">
        <f>MATCH(U8,T7:T9,0)</f>
        <v>#VALUE!</v>
      </c>
      <c r="W8" s="29" t="s">
        <v>45</v>
      </c>
      <c r="X8" s="29" t="e">
        <f>VLOOKUP(V8,B7:AL9,2)</f>
        <v>#VALUE!</v>
      </c>
      <c r="Y8" s="322">
        <f>SUM(R38+Y42)</f>
        <v>0</v>
      </c>
      <c r="Z8" s="313"/>
      <c r="AA8" s="312">
        <f>SUM(Y38+R42)</f>
        <v>0</v>
      </c>
      <c r="AB8" s="313"/>
      <c r="AC8" s="314" t="str">
        <f>IF(AA8=0,"INF", Y8/AA8)</f>
        <v>INF</v>
      </c>
      <c r="AD8" s="409"/>
      <c r="AE8" s="410"/>
      <c r="AF8" s="322">
        <f>SUM(((AI38+AK38+AM38)+(AJ42+AL42+AN42)))</f>
        <v>0</v>
      </c>
      <c r="AG8" s="313"/>
      <c r="AH8" s="312">
        <f>SUM(((AJ38+AL38+AN38)+(AI42+AK42+AM42)))</f>
        <v>0</v>
      </c>
      <c r="AI8" s="313"/>
      <c r="AJ8" s="314" t="str">
        <f>IF(AH8=0,"INF",AF8/AH8)</f>
        <v>INF</v>
      </c>
      <c r="AK8" s="315"/>
      <c r="AL8" s="316"/>
      <c r="AM8" s="388" t="e">
        <f>IF(C8=X7,"1o",IF(C8=X8,"2o",IF(C8=X9,"3o")))</f>
        <v>#VALUE!</v>
      </c>
      <c r="AN8" s="389"/>
    </row>
    <row r="9" spans="1:40" ht="12" customHeight="1" thickBot="1">
      <c r="A9" s="124">
        <v>3</v>
      </c>
      <c r="B9" s="101">
        <v>3</v>
      </c>
      <c r="C9" s="413" t="s">
        <v>132</v>
      </c>
      <c r="D9" s="383"/>
      <c r="E9" s="383"/>
      <c r="F9" s="383"/>
      <c r="G9" s="383"/>
      <c r="H9" s="383"/>
      <c r="I9" s="383"/>
      <c r="J9" s="383"/>
      <c r="K9" s="384"/>
      <c r="L9" s="379">
        <f>SUM(IF(Y38=2,1,0))+(IF(Y40=2,1,0))+(IF(R40=2,1,0))+(IF(R38=2,1,0))</f>
        <v>0</v>
      </c>
      <c r="M9" s="385"/>
      <c r="N9" s="379">
        <f>SUM(IF(Y38&gt;R38,1,0))+(IF(Y40&gt;R40,1,0))</f>
        <v>0</v>
      </c>
      <c r="O9" s="385"/>
      <c r="P9" s="379">
        <f>SUM(IF(R38&gt;Y38,1,0))+(IF(R40&gt;Y40,1,0))</f>
        <v>0</v>
      </c>
      <c r="Q9" s="385"/>
      <c r="R9" s="386">
        <f>SUM(N9*2)+(P9)</f>
        <v>0</v>
      </c>
      <c r="S9" s="387"/>
      <c r="T9" s="23" t="e">
        <f>(N9*10)+(R9*1000)+((Y9*100)-(AA9*100))+AJ9</f>
        <v>#VALUE!</v>
      </c>
      <c r="U9" s="32" t="e">
        <f>LARGE(T7:T9,B9)</f>
        <v>#VALUE!</v>
      </c>
      <c r="V9" s="32" t="e">
        <f>MATCH(U9,T7:T9,0)</f>
        <v>#VALUE!</v>
      </c>
      <c r="W9" s="32" t="s">
        <v>47</v>
      </c>
      <c r="X9" s="32" t="e">
        <f>VLOOKUP(V9,B7:AL9,2)</f>
        <v>#VALUE!</v>
      </c>
      <c r="Y9" s="379">
        <f>SUM(Y38+Y40)</f>
        <v>0</v>
      </c>
      <c r="Z9" s="375"/>
      <c r="AA9" s="374">
        <f>SUM(R38+R40)</f>
        <v>0</v>
      </c>
      <c r="AB9" s="375"/>
      <c r="AC9" s="376" t="str">
        <f>IF(AA9=0,"INF", Y9/AA9)</f>
        <v>INF</v>
      </c>
      <c r="AD9" s="404"/>
      <c r="AE9" s="405"/>
      <c r="AF9" s="379">
        <f>SUM(((AJ38+AL38+AN38)+(AJ40+AL40+AN40)))</f>
        <v>0</v>
      </c>
      <c r="AG9" s="375"/>
      <c r="AH9" s="374">
        <f>SUM(((AI38+AK38+AM38)++(AI40+AK40+AM40)))</f>
        <v>0</v>
      </c>
      <c r="AI9" s="375"/>
      <c r="AJ9" s="376" t="str">
        <f>IF(AH9=0,"INF",AF9/AH9)</f>
        <v>INF</v>
      </c>
      <c r="AK9" s="377"/>
      <c r="AL9" s="378"/>
      <c r="AM9" s="380" t="e">
        <f>IF(C9=X7,"1o",IF(C9=X8,"2o",IF(C9=X9,"3o")))</f>
        <v>#VALUE!</v>
      </c>
      <c r="AN9" s="381"/>
    </row>
    <row r="10" spans="1:40" s="1" customFormat="1" ht="9" customHeight="1" thickBot="1">
      <c r="A10" s="102"/>
      <c r="B10" s="103"/>
      <c r="C10" s="27"/>
      <c r="D10" s="27"/>
      <c r="E10" s="27"/>
      <c r="F10" s="27"/>
      <c r="G10" s="27"/>
      <c r="H10" s="27"/>
      <c r="I10" s="27"/>
      <c r="J10" s="27"/>
      <c r="K10" s="27"/>
      <c r="L10" s="104"/>
      <c r="M10" s="104"/>
      <c r="N10" s="104"/>
      <c r="O10" s="104"/>
      <c r="P10" s="104"/>
      <c r="Q10" s="104"/>
      <c r="R10" s="105"/>
      <c r="S10" s="105"/>
      <c r="T10" s="106"/>
      <c r="U10" s="106"/>
      <c r="V10" s="106"/>
      <c r="W10" s="106"/>
      <c r="X10" s="106"/>
      <c r="Y10" s="104"/>
      <c r="Z10" s="104"/>
      <c r="AA10" s="104"/>
      <c r="AB10" s="104"/>
      <c r="AC10" s="107"/>
      <c r="AF10" s="104"/>
      <c r="AG10" s="104"/>
      <c r="AH10" s="104"/>
      <c r="AI10" s="104"/>
      <c r="AJ10" s="107"/>
      <c r="AK10" s="107"/>
      <c r="AL10" s="107"/>
      <c r="AM10" s="108"/>
      <c r="AN10" s="108"/>
    </row>
    <row r="11" spans="1:40" s="1" customFormat="1" ht="12" hidden="1" customHeigh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8"/>
      <c r="M11" s="128"/>
      <c r="N11" s="128"/>
      <c r="O11" s="128"/>
      <c r="P11" s="128"/>
      <c r="Q11" s="128"/>
      <c r="R11" s="129"/>
      <c r="S11" s="129"/>
      <c r="T11" s="130">
        <f>SUM(L13:M21)</f>
        <v>0</v>
      </c>
      <c r="U11" s="130">
        <v>18</v>
      </c>
      <c r="V11" s="131"/>
      <c r="W11" s="131"/>
      <c r="X11" s="131"/>
      <c r="Y11" s="104"/>
      <c r="Z11" s="104"/>
      <c r="AA11" s="104"/>
      <c r="AB11" s="104"/>
      <c r="AC11" s="107"/>
      <c r="AF11" s="104"/>
      <c r="AG11" s="104"/>
      <c r="AH11" s="104"/>
      <c r="AI11" s="104"/>
      <c r="AJ11" s="107"/>
      <c r="AK11" s="107"/>
      <c r="AL11" s="107"/>
      <c r="AM11" s="108"/>
      <c r="AN11" s="108"/>
    </row>
    <row r="12" spans="1:40" ht="12" hidden="1" customHeight="1" thickBo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19" t="s">
        <v>34</v>
      </c>
      <c r="U12" s="20" t="s">
        <v>35</v>
      </c>
      <c r="V12" s="20" t="s">
        <v>36</v>
      </c>
      <c r="W12" s="20" t="s">
        <v>37</v>
      </c>
      <c r="X12" s="20" t="s">
        <v>38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" hidden="1" customHeight="1" thickBot="1">
      <c r="A13" s="132">
        <v>1</v>
      </c>
      <c r="B13" s="133">
        <v>1</v>
      </c>
      <c r="C13" s="670" t="e">
        <f>IF(X7=C7,C7,IF(C8=X7,C8,IF(C9=X9,C9)))</f>
        <v>#VALUE!</v>
      </c>
      <c r="D13" s="671"/>
      <c r="E13" s="671"/>
      <c r="F13" s="671"/>
      <c r="G13" s="671"/>
      <c r="H13" s="671"/>
      <c r="I13" s="671"/>
      <c r="J13" s="671"/>
      <c r="K13" s="672"/>
      <c r="L13" s="639">
        <f>L7</f>
        <v>0</v>
      </c>
      <c r="M13" s="652"/>
      <c r="N13" s="639"/>
      <c r="O13" s="652"/>
      <c r="P13" s="639"/>
      <c r="Q13" s="652"/>
      <c r="R13" s="673"/>
      <c r="S13" s="674"/>
      <c r="T13" s="134" t="e">
        <f>U7</f>
        <v>#VALUE!</v>
      </c>
      <c r="U13" s="135" t="e">
        <f>LARGE(T13:T15,B13)</f>
        <v>#VALUE!</v>
      </c>
      <c r="V13" s="135" t="e">
        <f>MATCH(U13,T13:T21,0)</f>
        <v>#VALUE!</v>
      </c>
      <c r="W13" s="136" t="s">
        <v>101</v>
      </c>
      <c r="X13" s="135" t="e">
        <f>VLOOKUP(V13,B13:AL15,2)</f>
        <v>#VALUE!</v>
      </c>
      <c r="Y13" s="639"/>
      <c r="Z13" s="640"/>
      <c r="AA13" s="639"/>
      <c r="AB13" s="640"/>
      <c r="AC13" s="660"/>
      <c r="AD13" s="661"/>
      <c r="AE13" s="662"/>
      <c r="AF13" s="639"/>
      <c r="AG13" s="640"/>
      <c r="AH13" s="639"/>
      <c r="AI13" s="640"/>
      <c r="AJ13" s="660"/>
      <c r="AK13" s="663"/>
      <c r="AL13" s="664"/>
      <c r="AM13" s="1"/>
      <c r="AN13" s="1"/>
    </row>
    <row r="14" spans="1:40" s="1" customFormat="1" ht="12" hidden="1" customHeight="1" thickBot="1">
      <c r="A14" s="137">
        <v>2</v>
      </c>
      <c r="B14" s="138">
        <v>2</v>
      </c>
      <c r="C14" s="665" t="e">
        <f>IF(C26=X26,C26,IF(C27=X26,C27,IF(C28=X26,C28)))</f>
        <v>#VALUE!</v>
      </c>
      <c r="D14" s="666"/>
      <c r="E14" s="666"/>
      <c r="F14" s="666"/>
      <c r="G14" s="666"/>
      <c r="H14" s="666"/>
      <c r="I14" s="666"/>
      <c r="J14" s="666"/>
      <c r="K14" s="667"/>
      <c r="L14" s="639">
        <f>L8</f>
        <v>0</v>
      </c>
      <c r="M14" s="652"/>
      <c r="N14" s="639"/>
      <c r="O14" s="652"/>
      <c r="P14" s="639"/>
      <c r="Q14" s="652"/>
      <c r="R14" s="668"/>
      <c r="S14" s="669"/>
      <c r="T14" s="134" t="e">
        <f>U26</f>
        <v>#VALUE!</v>
      </c>
      <c r="U14" s="139" t="e">
        <f>LARGE(T13:T15,B14)</f>
        <v>#VALUE!</v>
      </c>
      <c r="V14" s="139" t="e">
        <f>MATCH(U14,T13:T21,0)</f>
        <v>#VALUE!</v>
      </c>
      <c r="W14" s="140" t="s">
        <v>102</v>
      </c>
      <c r="X14" s="139" t="e">
        <f>VLOOKUP(V14,B13:AL15,2)</f>
        <v>#VALUE!</v>
      </c>
      <c r="Y14" s="639"/>
      <c r="Z14" s="640"/>
      <c r="AA14" s="639"/>
      <c r="AB14" s="640"/>
      <c r="AC14" s="655"/>
      <c r="AD14" s="656"/>
      <c r="AE14" s="657"/>
      <c r="AF14" s="639"/>
      <c r="AG14" s="640"/>
      <c r="AH14" s="639"/>
      <c r="AI14" s="640"/>
      <c r="AJ14" s="655"/>
      <c r="AK14" s="658"/>
      <c r="AL14" s="659"/>
    </row>
    <row r="15" spans="1:40" ht="12" hidden="1" customHeight="1" thickBot="1">
      <c r="A15" s="141">
        <v>3</v>
      </c>
      <c r="B15" s="142">
        <v>3</v>
      </c>
      <c r="C15" s="649" t="e">
        <f>IF(C32=X32,C32,IF(C33=X32,C33,IF(C34=X32,C34)))</f>
        <v>#VALUE!</v>
      </c>
      <c r="D15" s="650"/>
      <c r="E15" s="650"/>
      <c r="F15" s="650"/>
      <c r="G15" s="650"/>
      <c r="H15" s="650"/>
      <c r="I15" s="650"/>
      <c r="J15" s="650"/>
      <c r="K15" s="651"/>
      <c r="L15" s="639">
        <f>L9</f>
        <v>0</v>
      </c>
      <c r="M15" s="652"/>
      <c r="N15" s="639"/>
      <c r="O15" s="652"/>
      <c r="P15" s="639"/>
      <c r="Q15" s="652"/>
      <c r="R15" s="653"/>
      <c r="S15" s="654"/>
      <c r="T15" s="134" t="e">
        <f>U32</f>
        <v>#VALUE!</v>
      </c>
      <c r="U15" s="143" t="e">
        <f>LARGE(T13:T15,B15)</f>
        <v>#VALUE!</v>
      </c>
      <c r="V15" s="143" t="e">
        <f>MATCH(U15,T13:T21,0)</f>
        <v>#VALUE!</v>
      </c>
      <c r="W15" s="144" t="s">
        <v>103</v>
      </c>
      <c r="X15" s="143" t="e">
        <f>VLOOKUP(V15,B13:AL15,2)</f>
        <v>#VALUE!</v>
      </c>
      <c r="Y15" s="639"/>
      <c r="Z15" s="640"/>
      <c r="AA15" s="639"/>
      <c r="AB15" s="640"/>
      <c r="AC15" s="641"/>
      <c r="AD15" s="642"/>
      <c r="AE15" s="643"/>
      <c r="AF15" s="639"/>
      <c r="AG15" s="640"/>
      <c r="AH15" s="639"/>
      <c r="AI15" s="640"/>
      <c r="AJ15" s="641"/>
      <c r="AK15" s="644"/>
      <c r="AL15" s="645"/>
      <c r="AM15" s="1"/>
      <c r="AN15" s="1"/>
    </row>
    <row r="16" spans="1:40" s="1" customFormat="1" ht="12" hidden="1" customHeight="1" thickBot="1">
      <c r="A16" s="145">
        <v>4</v>
      </c>
      <c r="B16" s="146">
        <v>1</v>
      </c>
      <c r="C16" s="646" t="e">
        <f>IF(C7=X8,C7,IF(C8=X8,C8,IF(C9=X8,C9)))</f>
        <v>#VALUE!</v>
      </c>
      <c r="D16" s="647"/>
      <c r="E16" s="647"/>
      <c r="F16" s="647"/>
      <c r="G16" s="647"/>
      <c r="H16" s="647"/>
      <c r="I16" s="647"/>
      <c r="J16" s="647"/>
      <c r="K16" s="648"/>
      <c r="L16" s="634">
        <f>L26</f>
        <v>0</v>
      </c>
      <c r="M16" s="635"/>
      <c r="N16" s="575"/>
      <c r="O16" s="587"/>
      <c r="P16" s="575"/>
      <c r="Q16" s="587"/>
      <c r="R16" s="602"/>
      <c r="S16" s="603"/>
      <c r="T16" s="147" t="e">
        <f>U8</f>
        <v>#VALUE!</v>
      </c>
      <c r="U16" s="148" t="e">
        <f>LARGE(T16:T18,B16)</f>
        <v>#VALUE!</v>
      </c>
      <c r="V16" s="148" t="e">
        <f>MATCH(U16,T16:T18,0)</f>
        <v>#VALUE!</v>
      </c>
      <c r="W16" s="149" t="s">
        <v>104</v>
      </c>
      <c r="X16" s="148" t="e">
        <f>VLOOKUP(V16,B16:AL18,2)</f>
        <v>#VALUE!</v>
      </c>
      <c r="Y16" s="575"/>
      <c r="Z16" s="576"/>
      <c r="AA16" s="575"/>
      <c r="AB16" s="576"/>
      <c r="AC16" s="594"/>
      <c r="AD16" s="411"/>
      <c r="AE16" s="412"/>
      <c r="AF16" s="575"/>
      <c r="AG16" s="576"/>
      <c r="AH16" s="575"/>
      <c r="AI16" s="576"/>
      <c r="AJ16" s="594"/>
      <c r="AK16" s="595"/>
      <c r="AL16" s="596"/>
    </row>
    <row r="17" spans="1:40" ht="12" hidden="1" customHeight="1" thickBot="1">
      <c r="A17" s="150">
        <v>5</v>
      </c>
      <c r="B17" s="151">
        <v>2</v>
      </c>
      <c r="C17" s="636" t="e">
        <f>IF(C26=X27,C26,IF(C27=X27,C27,IF(C28=X27,C28)))</f>
        <v>#VALUE!</v>
      </c>
      <c r="D17" s="637"/>
      <c r="E17" s="637"/>
      <c r="F17" s="637"/>
      <c r="G17" s="637"/>
      <c r="H17" s="637"/>
      <c r="I17" s="637"/>
      <c r="J17" s="637"/>
      <c r="K17" s="638"/>
      <c r="L17" s="634">
        <f>L27</f>
        <v>0</v>
      </c>
      <c r="M17" s="635"/>
      <c r="N17" s="575"/>
      <c r="O17" s="587"/>
      <c r="P17" s="575"/>
      <c r="Q17" s="587"/>
      <c r="R17" s="324"/>
      <c r="S17" s="325"/>
      <c r="T17" s="147" t="e">
        <f>U27</f>
        <v>#VALUE!</v>
      </c>
      <c r="U17" s="152" t="e">
        <f>LARGE(T16:T18,B17)</f>
        <v>#VALUE!</v>
      </c>
      <c r="V17" s="152" t="e">
        <f>MATCH(U17,T16:T18,0)</f>
        <v>#VALUE!</v>
      </c>
      <c r="W17" s="153" t="s">
        <v>105</v>
      </c>
      <c r="X17" s="152" t="e">
        <f>VLOOKUP(V17,B16:AL18,2)</f>
        <v>#VALUE!</v>
      </c>
      <c r="Y17" s="575"/>
      <c r="Z17" s="576"/>
      <c r="AA17" s="575"/>
      <c r="AB17" s="576"/>
      <c r="AC17" s="314"/>
      <c r="AD17" s="409"/>
      <c r="AE17" s="410"/>
      <c r="AF17" s="575"/>
      <c r="AG17" s="576"/>
      <c r="AH17" s="575"/>
      <c r="AI17" s="576"/>
      <c r="AJ17" s="314"/>
      <c r="AK17" s="315"/>
      <c r="AL17" s="316"/>
      <c r="AM17" s="1"/>
      <c r="AN17" s="1"/>
    </row>
    <row r="18" spans="1:40" s="1" customFormat="1" ht="12" hidden="1" customHeight="1" thickBot="1">
      <c r="A18" s="154">
        <v>6</v>
      </c>
      <c r="B18" s="155">
        <v>3</v>
      </c>
      <c r="C18" s="631" t="e">
        <f>IF(C32=X33,C32,IF(C33=X33,C33,IF(C34=X33,C34)))</f>
        <v>#VALUE!</v>
      </c>
      <c r="D18" s="632"/>
      <c r="E18" s="632"/>
      <c r="F18" s="632"/>
      <c r="G18" s="632"/>
      <c r="H18" s="632"/>
      <c r="I18" s="632"/>
      <c r="J18" s="632"/>
      <c r="K18" s="633"/>
      <c r="L18" s="634">
        <f>L28</f>
        <v>0</v>
      </c>
      <c r="M18" s="635"/>
      <c r="N18" s="575"/>
      <c r="O18" s="587"/>
      <c r="P18" s="575"/>
      <c r="Q18" s="587"/>
      <c r="R18" s="296"/>
      <c r="S18" s="297"/>
      <c r="T18" s="147" t="e">
        <f>U33</f>
        <v>#VALUE!</v>
      </c>
      <c r="U18" s="156" t="e">
        <f>LARGE(T16:T18,B18)</f>
        <v>#VALUE!</v>
      </c>
      <c r="V18" s="156" t="e">
        <f>MATCH(U18,T16:T18,0)</f>
        <v>#VALUE!</v>
      </c>
      <c r="W18" s="157" t="s">
        <v>106</v>
      </c>
      <c r="X18" s="156" t="e">
        <f>VLOOKUP(V18,B16:AL18,2)</f>
        <v>#VALUE!</v>
      </c>
      <c r="Y18" s="575"/>
      <c r="Z18" s="576"/>
      <c r="AA18" s="575"/>
      <c r="AB18" s="576"/>
      <c r="AC18" s="286"/>
      <c r="AD18" s="404"/>
      <c r="AE18" s="405"/>
      <c r="AF18" s="575"/>
      <c r="AG18" s="576"/>
      <c r="AH18" s="575"/>
      <c r="AI18" s="576"/>
      <c r="AJ18" s="286"/>
      <c r="AK18" s="287"/>
      <c r="AL18" s="288"/>
    </row>
    <row r="19" spans="1:40" ht="12" hidden="1" customHeight="1" thickBot="1">
      <c r="A19" s="158">
        <v>7</v>
      </c>
      <c r="B19" s="159">
        <v>1</v>
      </c>
      <c r="C19" s="628" t="e">
        <f>IF(C7=X9,C7,IF(C8=X9,C8,IF(C9=X9,C9)))</f>
        <v>#VALUE!</v>
      </c>
      <c r="D19" s="629"/>
      <c r="E19" s="629"/>
      <c r="F19" s="629"/>
      <c r="G19" s="629"/>
      <c r="H19" s="629"/>
      <c r="I19" s="629"/>
      <c r="J19" s="629"/>
      <c r="K19" s="630"/>
      <c r="L19" s="623">
        <f>L32</f>
        <v>0</v>
      </c>
      <c r="M19" s="624"/>
      <c r="N19" s="512"/>
      <c r="O19" s="522"/>
      <c r="P19" s="512"/>
      <c r="Q19" s="522"/>
      <c r="R19" s="546"/>
      <c r="S19" s="547"/>
      <c r="T19" s="160" t="e">
        <f>U9</f>
        <v>#VALUE!</v>
      </c>
      <c r="U19" s="161" t="e">
        <f>LARGE(T19:T21,B19)</f>
        <v>#VALUE!</v>
      </c>
      <c r="V19" s="161" t="e">
        <f>MATCH(U19,T19:T21,0)</f>
        <v>#VALUE!</v>
      </c>
      <c r="W19" s="162" t="s">
        <v>107</v>
      </c>
      <c r="X19" s="161" t="e">
        <f>VLOOKUP(V19,B19:AL21,2)</f>
        <v>#VALUE!</v>
      </c>
      <c r="Y19" s="512"/>
      <c r="Z19" s="513"/>
      <c r="AA19" s="512"/>
      <c r="AB19" s="513"/>
      <c r="AC19" s="538"/>
      <c r="AD19" s="555"/>
      <c r="AE19" s="556"/>
      <c r="AF19" s="512"/>
      <c r="AG19" s="513"/>
      <c r="AH19" s="512"/>
      <c r="AI19" s="513"/>
      <c r="AJ19" s="538"/>
      <c r="AK19" s="539"/>
      <c r="AL19" s="540"/>
      <c r="AM19" s="1"/>
      <c r="AN19" s="1"/>
    </row>
    <row r="20" spans="1:40" s="1" customFormat="1" ht="12" hidden="1" customHeight="1" thickBot="1">
      <c r="A20" s="163">
        <v>8</v>
      </c>
      <c r="B20" s="164">
        <v>2</v>
      </c>
      <c r="C20" s="625" t="e">
        <f>IF(C26=X28,C26,IF(C27=X28,C27,IF(C28=X28,C28)))</f>
        <v>#VALUE!</v>
      </c>
      <c r="D20" s="626"/>
      <c r="E20" s="626"/>
      <c r="F20" s="626"/>
      <c r="G20" s="626"/>
      <c r="H20" s="626"/>
      <c r="I20" s="626"/>
      <c r="J20" s="626"/>
      <c r="K20" s="627"/>
      <c r="L20" s="623">
        <f>L33</f>
        <v>0</v>
      </c>
      <c r="M20" s="624"/>
      <c r="N20" s="512"/>
      <c r="O20" s="522"/>
      <c r="P20" s="512"/>
      <c r="Q20" s="522"/>
      <c r="R20" s="533"/>
      <c r="S20" s="534"/>
      <c r="T20" s="160" t="e">
        <f>U28</f>
        <v>#VALUE!</v>
      </c>
      <c r="U20" s="165" t="e">
        <f>LARGE(T19:T21,B20)</f>
        <v>#VALUE!</v>
      </c>
      <c r="V20" s="165" t="e">
        <f>MATCH(U20,T19:T21,0)</f>
        <v>#VALUE!</v>
      </c>
      <c r="W20" s="166" t="s">
        <v>108</v>
      </c>
      <c r="X20" s="165" t="e">
        <f>VLOOKUP(V20,B19:AL21,2)</f>
        <v>#VALUE!</v>
      </c>
      <c r="Y20" s="512"/>
      <c r="Z20" s="513"/>
      <c r="AA20" s="512"/>
      <c r="AB20" s="513"/>
      <c r="AC20" s="525"/>
      <c r="AD20" s="553"/>
      <c r="AE20" s="554"/>
      <c r="AF20" s="512"/>
      <c r="AG20" s="513"/>
      <c r="AH20" s="512"/>
      <c r="AI20" s="513"/>
      <c r="AJ20" s="525"/>
      <c r="AK20" s="526"/>
      <c r="AL20" s="527"/>
    </row>
    <row r="21" spans="1:40" ht="12" hidden="1" customHeight="1" thickBot="1">
      <c r="A21" s="167">
        <v>9</v>
      </c>
      <c r="B21" s="168">
        <v>3</v>
      </c>
      <c r="C21" s="620" t="e">
        <f>IF(C32=X34,C32,IF(C33=X34,C33,IF(C34=X34,C34)))</f>
        <v>#VALUE!</v>
      </c>
      <c r="D21" s="621"/>
      <c r="E21" s="621"/>
      <c r="F21" s="621"/>
      <c r="G21" s="621"/>
      <c r="H21" s="621"/>
      <c r="I21" s="621"/>
      <c r="J21" s="621"/>
      <c r="K21" s="622"/>
      <c r="L21" s="623">
        <f>L34</f>
        <v>0</v>
      </c>
      <c r="M21" s="624"/>
      <c r="N21" s="512"/>
      <c r="O21" s="522"/>
      <c r="P21" s="512"/>
      <c r="Q21" s="522"/>
      <c r="R21" s="523"/>
      <c r="S21" s="524"/>
      <c r="T21" s="160" t="e">
        <f>U34</f>
        <v>#VALUE!</v>
      </c>
      <c r="U21" s="169" t="e">
        <f>LARGE(T19:T21,B21)</f>
        <v>#VALUE!</v>
      </c>
      <c r="V21" s="169" t="e">
        <f>MATCH(U21,T19:T21,0)</f>
        <v>#VALUE!</v>
      </c>
      <c r="W21" s="170" t="s">
        <v>109</v>
      </c>
      <c r="X21" s="169" t="e">
        <f>VLOOKUP(V21,B19:AL21,2)</f>
        <v>#VALUE!</v>
      </c>
      <c r="Y21" s="512"/>
      <c r="Z21" s="513"/>
      <c r="AA21" s="512"/>
      <c r="AB21" s="513"/>
      <c r="AC21" s="514"/>
      <c r="AD21" s="550"/>
      <c r="AE21" s="551"/>
      <c r="AF21" s="512"/>
      <c r="AG21" s="513"/>
      <c r="AH21" s="512"/>
      <c r="AI21" s="513"/>
      <c r="AJ21" s="514"/>
      <c r="AK21" s="515"/>
      <c r="AL21" s="516"/>
      <c r="AM21" s="1"/>
      <c r="AN21" s="1"/>
    </row>
    <row r="22" spans="1:40" ht="12" hidden="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" hidden="1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8.25" customHeight="1">
      <c r="A24" s="687" t="s">
        <v>25</v>
      </c>
      <c r="B24" s="688"/>
      <c r="C24" s="688"/>
      <c r="D24" s="688"/>
      <c r="E24" s="688"/>
      <c r="F24" s="688"/>
      <c r="G24" s="616" t="s">
        <v>88</v>
      </c>
      <c r="H24" s="617"/>
      <c r="I24" s="371" t="s">
        <v>5</v>
      </c>
      <c r="J24" s="372"/>
      <c r="K24" s="373"/>
      <c r="L24" s="344" t="s">
        <v>27</v>
      </c>
      <c r="M24" s="345"/>
      <c r="N24" s="344" t="s">
        <v>28</v>
      </c>
      <c r="O24" s="345"/>
      <c r="P24" s="344" t="s">
        <v>29</v>
      </c>
      <c r="Q24" s="345"/>
      <c r="R24" s="348" t="s">
        <v>30</v>
      </c>
      <c r="S24" s="349"/>
      <c r="T24" s="17">
        <f>SUM(L26:M28)</f>
        <v>0</v>
      </c>
      <c r="U24" s="18">
        <v>6</v>
      </c>
      <c r="V24" s="18"/>
      <c r="W24" s="18"/>
      <c r="X24" s="18"/>
      <c r="Y24" s="691" t="s">
        <v>31</v>
      </c>
      <c r="Z24" s="692"/>
      <c r="AA24" s="692"/>
      <c r="AB24" s="692"/>
      <c r="AC24" s="692"/>
      <c r="AD24" s="692"/>
      <c r="AE24" s="693"/>
      <c r="AF24" s="691" t="s">
        <v>32</v>
      </c>
      <c r="AG24" s="692"/>
      <c r="AH24" s="692"/>
      <c r="AI24" s="692"/>
      <c r="AJ24" s="692"/>
      <c r="AK24" s="692"/>
      <c r="AL24" s="693"/>
      <c r="AM24" s="355" t="s">
        <v>33</v>
      </c>
      <c r="AN24" s="356"/>
    </row>
    <row r="25" spans="1:40" ht="8.25" customHeight="1" thickBot="1">
      <c r="A25" s="689"/>
      <c r="B25" s="690"/>
      <c r="C25" s="690"/>
      <c r="D25" s="690"/>
      <c r="E25" s="690"/>
      <c r="F25" s="690"/>
      <c r="G25" s="618"/>
      <c r="H25" s="619"/>
      <c r="I25" s="567" t="str">
        <f>I6</f>
        <v>F</v>
      </c>
      <c r="J25" s="568"/>
      <c r="K25" s="569"/>
      <c r="L25" s="346"/>
      <c r="M25" s="347"/>
      <c r="N25" s="346"/>
      <c r="O25" s="347"/>
      <c r="P25" s="346"/>
      <c r="Q25" s="347"/>
      <c r="R25" s="350"/>
      <c r="S25" s="351"/>
      <c r="T25" s="19" t="s">
        <v>34</v>
      </c>
      <c r="U25" s="20" t="s">
        <v>35</v>
      </c>
      <c r="V25" s="20" t="s">
        <v>36</v>
      </c>
      <c r="W25" s="20" t="s">
        <v>37</v>
      </c>
      <c r="X25" s="20" t="s">
        <v>38</v>
      </c>
      <c r="Y25" s="570" t="s">
        <v>39</v>
      </c>
      <c r="Z25" s="571"/>
      <c r="AA25" s="572" t="s">
        <v>40</v>
      </c>
      <c r="AB25" s="571"/>
      <c r="AC25" s="572" t="s">
        <v>41</v>
      </c>
      <c r="AD25" s="573"/>
      <c r="AE25" s="574"/>
      <c r="AF25" s="570" t="s">
        <v>39</v>
      </c>
      <c r="AG25" s="571"/>
      <c r="AH25" s="572" t="s">
        <v>40</v>
      </c>
      <c r="AI25" s="571"/>
      <c r="AJ25" s="572" t="s">
        <v>41</v>
      </c>
      <c r="AK25" s="573"/>
      <c r="AL25" s="574"/>
      <c r="AM25" s="357"/>
      <c r="AN25" s="358"/>
    </row>
    <row r="26" spans="1:40" ht="12" customHeight="1">
      <c r="A26" s="122">
        <v>4</v>
      </c>
      <c r="B26" s="85">
        <v>1</v>
      </c>
      <c r="C26" s="397" t="s">
        <v>133</v>
      </c>
      <c r="D26" s="339"/>
      <c r="E26" s="339"/>
      <c r="F26" s="339"/>
      <c r="G26" s="339"/>
      <c r="H26" s="339"/>
      <c r="I26" s="339"/>
      <c r="J26" s="339"/>
      <c r="K26" s="340"/>
      <c r="L26" s="326">
        <f>SUM((IF(R41=2,1,0))+(IF(R43=2,1,0)))+(IF(Y43=2,1,0))+(IF(Y41=2,1,0))</f>
        <v>0</v>
      </c>
      <c r="M26" s="341"/>
      <c r="N26" s="326">
        <f>SUM((IF(R41&gt;Y41,1,0))+(IF(R43&gt;Y43,1,0)))</f>
        <v>0</v>
      </c>
      <c r="O26" s="341"/>
      <c r="P26" s="326">
        <f>SUM(IF(Y41&gt;R41,1,0))+(IF(Y43&gt;R43,1,0))</f>
        <v>0</v>
      </c>
      <c r="Q26" s="341"/>
      <c r="R26" s="342">
        <f>SUM(N26*2)+(P26)</f>
        <v>0</v>
      </c>
      <c r="S26" s="343"/>
      <c r="T26" s="23" t="e">
        <f>(N26*10)+(R26*1000)+((Y26*100)-(AA26*100))+AJ26</f>
        <v>#VALUE!</v>
      </c>
      <c r="U26" s="24" t="e">
        <f>LARGE(T26:T28,B26)</f>
        <v>#VALUE!</v>
      </c>
      <c r="V26" s="24" t="e">
        <f>MATCH(U26,T26:T28,0)</f>
        <v>#VALUE!</v>
      </c>
      <c r="W26" s="24" t="s">
        <v>43</v>
      </c>
      <c r="X26" s="24" t="e">
        <f>VLOOKUP(V26,B26:AL28,2)</f>
        <v>#VALUE!</v>
      </c>
      <c r="Y26" s="326">
        <f>SUM(R41+R43)</f>
        <v>0</v>
      </c>
      <c r="Z26" s="327"/>
      <c r="AA26" s="328">
        <f>SUM(Y41+Y43)</f>
        <v>0</v>
      </c>
      <c r="AB26" s="327"/>
      <c r="AC26" s="329" t="str">
        <f>IF(AA26=0,"INF", Y26/AA26)</f>
        <v>INF</v>
      </c>
      <c r="AD26" s="411"/>
      <c r="AE26" s="412"/>
      <c r="AF26" s="326">
        <f>SUM(((AI41+AK41+AM41)+(AI43+AK43+AM43)))</f>
        <v>0</v>
      </c>
      <c r="AG26" s="327"/>
      <c r="AH26" s="328">
        <f>SUM(((AJ41+AL41+AN41)+(AJ43+AL43+AN43)))</f>
        <v>0</v>
      </c>
      <c r="AI26" s="327"/>
      <c r="AJ26" s="329" t="str">
        <f>IF(AH26=0,"INF",AF26/AH26)</f>
        <v>INF</v>
      </c>
      <c r="AK26" s="330"/>
      <c r="AL26" s="331"/>
      <c r="AM26" s="332" t="e">
        <f>IF(C26=X26,"1o",IF(C26=X27,"2o",IF(C26=X28,"3o")))</f>
        <v>#VALUE!</v>
      </c>
      <c r="AN26" s="333"/>
    </row>
    <row r="27" spans="1:40" ht="12" customHeight="1">
      <c r="A27" s="123">
        <v>5</v>
      </c>
      <c r="B27" s="86">
        <v>2</v>
      </c>
      <c r="C27" s="420" t="s">
        <v>134</v>
      </c>
      <c r="D27" s="320"/>
      <c r="E27" s="320"/>
      <c r="F27" s="320"/>
      <c r="G27" s="320"/>
      <c r="H27" s="320"/>
      <c r="I27" s="320"/>
      <c r="J27" s="320"/>
      <c r="K27" s="321"/>
      <c r="L27" s="322">
        <f>SUM(IF(R39=2,1,0))+(IF(Y43=2,1,0))+(IF(Y39=2,1,0))+(IF(R43=2,1,0))</f>
        <v>0</v>
      </c>
      <c r="M27" s="323"/>
      <c r="N27" s="322">
        <f>SUM(IF(R39&gt;Y39,1,0))+(IF(Y43&gt;R43,1,0))</f>
        <v>0</v>
      </c>
      <c r="O27" s="323"/>
      <c r="P27" s="322">
        <f>SUM(IF(Y39&gt;R39,1,0))+(IF(R43&gt;Y43,1,0))</f>
        <v>0</v>
      </c>
      <c r="Q27" s="323"/>
      <c r="R27" s="324">
        <f>SUM(N27*2)+(P27)</f>
        <v>0</v>
      </c>
      <c r="S27" s="325"/>
      <c r="T27" s="28" t="e">
        <f>(N27*10)+(R27*1000)+((Y27*100)-(AA27*100))+AJ27</f>
        <v>#VALUE!</v>
      </c>
      <c r="U27" s="29" t="e">
        <f>LARGE(T26:T28,B27)</f>
        <v>#VALUE!</v>
      </c>
      <c r="V27" s="29" t="e">
        <f>MATCH(U27,T26:T28,0)</f>
        <v>#VALUE!</v>
      </c>
      <c r="W27" s="29" t="s">
        <v>45</v>
      </c>
      <c r="X27" s="29" t="e">
        <f>VLOOKUP(V27,B26:AL28,2)</f>
        <v>#VALUE!</v>
      </c>
      <c r="Y27" s="322">
        <f>SUM(R39+Y43)</f>
        <v>0</v>
      </c>
      <c r="Z27" s="313"/>
      <c r="AA27" s="312">
        <f>SUM(Y39+R43)</f>
        <v>0</v>
      </c>
      <c r="AB27" s="313"/>
      <c r="AC27" s="314" t="str">
        <f>IF(AA27=0,"INF", Y27/AA27)</f>
        <v>INF</v>
      </c>
      <c r="AD27" s="409"/>
      <c r="AE27" s="410"/>
      <c r="AF27" s="322">
        <f>SUM(((AI39+AK39+AM39)+(AJ43+AL43+AN43)))</f>
        <v>0</v>
      </c>
      <c r="AG27" s="313"/>
      <c r="AH27" s="312">
        <f>SUM(((AJ39+AL39+AN39)+(AI43+AK43+AM43)))</f>
        <v>0</v>
      </c>
      <c r="AI27" s="313"/>
      <c r="AJ27" s="314" t="str">
        <f>IF(AH27=0,"INF",AF27/AH27)</f>
        <v>INF</v>
      </c>
      <c r="AK27" s="315"/>
      <c r="AL27" s="316"/>
      <c r="AM27" s="388" t="e">
        <f>IF(C27=X26,"1o",IF(C27=X27,"2o",IF(C27=X28,"3o")))</f>
        <v>#VALUE!</v>
      </c>
      <c r="AN27" s="389"/>
    </row>
    <row r="28" spans="1:40" ht="12" customHeight="1" thickBot="1">
      <c r="A28" s="124">
        <v>6</v>
      </c>
      <c r="B28" s="101">
        <v>3</v>
      </c>
      <c r="C28" s="413" t="s">
        <v>135</v>
      </c>
      <c r="D28" s="383"/>
      <c r="E28" s="383"/>
      <c r="F28" s="383"/>
      <c r="G28" s="383"/>
      <c r="H28" s="383"/>
      <c r="I28" s="383"/>
      <c r="J28" s="383"/>
      <c r="K28" s="384"/>
      <c r="L28" s="379">
        <f>SUM(IF(Y39=2,1,0))+(IF(Y41=2,1,0))+(IF(R41=2,1,0))+(IF(R39=2,1,0))</f>
        <v>0</v>
      </c>
      <c r="M28" s="385"/>
      <c r="N28" s="379">
        <f>SUM(IF(Y39&gt;R39,1,0))+(IF(Y41&gt;R41,1,0))</f>
        <v>0</v>
      </c>
      <c r="O28" s="385"/>
      <c r="P28" s="379">
        <f>SUM(IF(R39&gt;Y39,1,0))+(IF(R41&gt;Y41,1,0))</f>
        <v>0</v>
      </c>
      <c r="Q28" s="385"/>
      <c r="R28" s="386">
        <f>SUM(N28*2)+(P28)</f>
        <v>0</v>
      </c>
      <c r="S28" s="387"/>
      <c r="T28" s="23" t="e">
        <f>(N28*10)+(R28*1000)+((Y28*100)-(AA28*100))+AJ28</f>
        <v>#VALUE!</v>
      </c>
      <c r="U28" s="32" t="e">
        <f>LARGE(T26:T28,B28)</f>
        <v>#VALUE!</v>
      </c>
      <c r="V28" s="32" t="e">
        <f>MATCH(U28,T26:T28,0)</f>
        <v>#VALUE!</v>
      </c>
      <c r="W28" s="32" t="s">
        <v>47</v>
      </c>
      <c r="X28" s="32" t="e">
        <f>VLOOKUP(V28,B26:AL28,2)</f>
        <v>#VALUE!</v>
      </c>
      <c r="Y28" s="379">
        <f>SUM(Y39+Y41)</f>
        <v>0</v>
      </c>
      <c r="Z28" s="375"/>
      <c r="AA28" s="374">
        <f>SUM(R39+R41)</f>
        <v>0</v>
      </c>
      <c r="AB28" s="375"/>
      <c r="AC28" s="376" t="str">
        <f>IF(AA28=0,"INF", Y28/AA28)</f>
        <v>INF</v>
      </c>
      <c r="AD28" s="404"/>
      <c r="AE28" s="405"/>
      <c r="AF28" s="379">
        <f>SUM(((AJ39+AL39+AN39)+(AJ41+AL41+AN41)))</f>
        <v>0</v>
      </c>
      <c r="AG28" s="375"/>
      <c r="AH28" s="374">
        <f>SUM(((AI39+AK39+AM39)++(AI41+AK41+AM41)))</f>
        <v>0</v>
      </c>
      <c r="AI28" s="375"/>
      <c r="AJ28" s="376" t="str">
        <f>IF(AH28=0,"INF",AF28/AH28)</f>
        <v>INF</v>
      </c>
      <c r="AK28" s="377"/>
      <c r="AL28" s="378"/>
      <c r="AM28" s="380" t="e">
        <f>IF(C28=X26,"1o",IF(C28=X27,"2o",IF(C28=X28,"3o")))</f>
        <v>#VALUE!</v>
      </c>
      <c r="AN28" s="381"/>
    </row>
    <row r="29" spans="1:40" ht="9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8.25" customHeight="1">
      <c r="A30" s="687" t="s">
        <v>25</v>
      </c>
      <c r="B30" s="688"/>
      <c r="C30" s="688"/>
      <c r="D30" s="688"/>
      <c r="E30" s="688"/>
      <c r="F30" s="688"/>
      <c r="G30" s="616" t="s">
        <v>110</v>
      </c>
      <c r="H30" s="617"/>
      <c r="I30" s="371" t="s">
        <v>5</v>
      </c>
      <c r="J30" s="372"/>
      <c r="K30" s="373"/>
      <c r="L30" s="344" t="s">
        <v>27</v>
      </c>
      <c r="M30" s="345"/>
      <c r="N30" s="344" t="s">
        <v>28</v>
      </c>
      <c r="O30" s="345"/>
      <c r="P30" s="344" t="s">
        <v>29</v>
      </c>
      <c r="Q30" s="345"/>
      <c r="R30" s="348" t="s">
        <v>30</v>
      </c>
      <c r="S30" s="349"/>
      <c r="T30" s="17">
        <f>SUM(L32:M34)</f>
        <v>0</v>
      </c>
      <c r="U30" s="18">
        <v>6</v>
      </c>
      <c r="V30" s="18"/>
      <c r="W30" s="18"/>
      <c r="X30" s="18"/>
      <c r="Y30" s="691" t="s">
        <v>31</v>
      </c>
      <c r="Z30" s="692"/>
      <c r="AA30" s="692"/>
      <c r="AB30" s="692"/>
      <c r="AC30" s="692"/>
      <c r="AD30" s="692"/>
      <c r="AE30" s="693"/>
      <c r="AF30" s="691" t="s">
        <v>32</v>
      </c>
      <c r="AG30" s="692"/>
      <c r="AH30" s="692"/>
      <c r="AI30" s="692"/>
      <c r="AJ30" s="692"/>
      <c r="AK30" s="692"/>
      <c r="AL30" s="693"/>
      <c r="AM30" s="355" t="s">
        <v>33</v>
      </c>
      <c r="AN30" s="356"/>
    </row>
    <row r="31" spans="1:40" ht="8.25" customHeight="1" thickBot="1">
      <c r="A31" s="689"/>
      <c r="B31" s="690"/>
      <c r="C31" s="690"/>
      <c r="D31" s="690"/>
      <c r="E31" s="690"/>
      <c r="F31" s="690"/>
      <c r="G31" s="618"/>
      <c r="H31" s="619"/>
      <c r="I31" s="567" t="str">
        <f>I6</f>
        <v>F</v>
      </c>
      <c r="J31" s="568"/>
      <c r="K31" s="569"/>
      <c r="L31" s="346"/>
      <c r="M31" s="347"/>
      <c r="N31" s="346"/>
      <c r="O31" s="347"/>
      <c r="P31" s="346"/>
      <c r="Q31" s="347"/>
      <c r="R31" s="350"/>
      <c r="S31" s="351"/>
      <c r="T31" s="19" t="s">
        <v>34</v>
      </c>
      <c r="U31" s="20" t="s">
        <v>35</v>
      </c>
      <c r="V31" s="20" t="s">
        <v>36</v>
      </c>
      <c r="W31" s="20" t="s">
        <v>37</v>
      </c>
      <c r="X31" s="20" t="s">
        <v>38</v>
      </c>
      <c r="Y31" s="570" t="s">
        <v>39</v>
      </c>
      <c r="Z31" s="571"/>
      <c r="AA31" s="572" t="s">
        <v>40</v>
      </c>
      <c r="AB31" s="571"/>
      <c r="AC31" s="572" t="s">
        <v>41</v>
      </c>
      <c r="AD31" s="573"/>
      <c r="AE31" s="574"/>
      <c r="AF31" s="570" t="s">
        <v>39</v>
      </c>
      <c r="AG31" s="571"/>
      <c r="AH31" s="572" t="s">
        <v>40</v>
      </c>
      <c r="AI31" s="571"/>
      <c r="AJ31" s="572" t="s">
        <v>41</v>
      </c>
      <c r="AK31" s="573"/>
      <c r="AL31" s="574"/>
      <c r="AM31" s="357"/>
      <c r="AN31" s="358"/>
    </row>
    <row r="32" spans="1:40" ht="12" customHeight="1">
      <c r="A32" s="122">
        <v>7</v>
      </c>
      <c r="B32" s="85">
        <v>1</v>
      </c>
      <c r="C32" s="397" t="s">
        <v>136</v>
      </c>
      <c r="D32" s="339"/>
      <c r="E32" s="339"/>
      <c r="F32" s="339"/>
      <c r="G32" s="339"/>
      <c r="H32" s="339"/>
      <c r="I32" s="339"/>
      <c r="J32" s="339"/>
      <c r="K32" s="340"/>
      <c r="L32" s="326">
        <f>SUM((IF(R48=2,1,0))+(IF(R49=2,1,0)))+(IF(Y49=2,1,0))+(IF(Y48=2,1,0))</f>
        <v>0</v>
      </c>
      <c r="M32" s="341"/>
      <c r="N32" s="326">
        <f>SUM((IF(R48&gt;Y48,1,0))+(IF(R49&gt;Y49,1,0)))</f>
        <v>0</v>
      </c>
      <c r="O32" s="341"/>
      <c r="P32" s="326">
        <f>SUM(IF(Y48&gt;R48,1,0))+(IF(Y49&gt;R49,1,0))</f>
        <v>0</v>
      </c>
      <c r="Q32" s="341"/>
      <c r="R32" s="342">
        <f>SUM(N32*2)+(P32)</f>
        <v>0</v>
      </c>
      <c r="S32" s="343"/>
      <c r="T32" s="23" t="e">
        <f>(N32*10)+(R32*1000)+((Y32*100)-(AA32*100))+AJ32</f>
        <v>#VALUE!</v>
      </c>
      <c r="U32" s="24" t="e">
        <f>LARGE(T32:T34,B32)</f>
        <v>#VALUE!</v>
      </c>
      <c r="V32" s="24" t="e">
        <f>MATCH(U32,T32:T34,0)</f>
        <v>#VALUE!</v>
      </c>
      <c r="W32" s="24" t="s">
        <v>43</v>
      </c>
      <c r="X32" s="24" t="e">
        <f>VLOOKUP(V32,B32:AL34,2)</f>
        <v>#VALUE!</v>
      </c>
      <c r="Y32" s="326">
        <f>SUM(R48+R49)</f>
        <v>0</v>
      </c>
      <c r="Z32" s="327"/>
      <c r="AA32" s="328">
        <f>SUM(Y48+Y49)</f>
        <v>0</v>
      </c>
      <c r="AB32" s="327"/>
      <c r="AC32" s="329" t="str">
        <f>IF(AA32=0,"INF", Y32/AA32)</f>
        <v>INF</v>
      </c>
      <c r="AD32" s="411"/>
      <c r="AE32" s="412"/>
      <c r="AF32" s="326">
        <f>SUM(((AI48+AK48+AM48)+(AI49+AK49+AM49)))</f>
        <v>0</v>
      </c>
      <c r="AG32" s="327"/>
      <c r="AH32" s="328">
        <f>SUM(((AJ48+AL48+AN48)+(AJ49+AL49+AN49)))</f>
        <v>0</v>
      </c>
      <c r="AI32" s="327"/>
      <c r="AJ32" s="329" t="str">
        <f>IF(AH32=0,"INF",AF32/AH32)</f>
        <v>INF</v>
      </c>
      <c r="AK32" s="330"/>
      <c r="AL32" s="331"/>
      <c r="AM32" s="332" t="e">
        <f>IF(C32=X32,"1o",IF(C32=X33,"2o",IF(C32=X34,"3o")))</f>
        <v>#VALUE!</v>
      </c>
      <c r="AN32" s="333"/>
    </row>
    <row r="33" spans="1:40" ht="12" customHeight="1">
      <c r="A33" s="123">
        <v>8</v>
      </c>
      <c r="B33" s="86">
        <v>2</v>
      </c>
      <c r="C33" s="420" t="s">
        <v>137</v>
      </c>
      <c r="D33" s="320"/>
      <c r="E33" s="320"/>
      <c r="F33" s="320"/>
      <c r="G33" s="320"/>
      <c r="H33" s="320"/>
      <c r="I33" s="320"/>
      <c r="J33" s="320"/>
      <c r="K33" s="321"/>
      <c r="L33" s="322">
        <f>SUM(IF(R47=2,1,0))+(IF(Y49=2,1,0))+(IF(Y47=2,1,0))+(IF(R49=2,1,0))</f>
        <v>0</v>
      </c>
      <c r="M33" s="323"/>
      <c r="N33" s="322">
        <f>SUM(IF(R47&gt;Y47,1,0))+(IF(Y49&gt;R49,1,0))</f>
        <v>0</v>
      </c>
      <c r="O33" s="323"/>
      <c r="P33" s="322">
        <f>SUM(IF(Y47&gt;R47,1,0))+(IF(R49&gt;Y49,1,0))</f>
        <v>0</v>
      </c>
      <c r="Q33" s="323"/>
      <c r="R33" s="324">
        <f>SUM(N33*2)+(P33)</f>
        <v>0</v>
      </c>
      <c r="S33" s="325"/>
      <c r="T33" s="28" t="e">
        <f>(N33*10)+(R33*1000)+((Y33*100)-(AA33*100))+AJ33</f>
        <v>#VALUE!</v>
      </c>
      <c r="U33" s="29" t="e">
        <f>LARGE(T32:T34,B33)</f>
        <v>#VALUE!</v>
      </c>
      <c r="V33" s="29" t="e">
        <f>MATCH(U33,T32:T34,0)</f>
        <v>#VALUE!</v>
      </c>
      <c r="W33" s="29" t="s">
        <v>45</v>
      </c>
      <c r="X33" s="29" t="e">
        <f>VLOOKUP(V33,B32:AL34,2)</f>
        <v>#VALUE!</v>
      </c>
      <c r="Y33" s="322">
        <f>SUM(R47+Y49)</f>
        <v>0</v>
      </c>
      <c r="Z33" s="313"/>
      <c r="AA33" s="312">
        <f>SUM(Y47+R49)</f>
        <v>0</v>
      </c>
      <c r="AB33" s="313"/>
      <c r="AC33" s="314" t="str">
        <f>IF(AA33=0,"INF", Y33/AA33)</f>
        <v>INF</v>
      </c>
      <c r="AD33" s="409"/>
      <c r="AE33" s="410"/>
      <c r="AF33" s="322">
        <f>SUM(((AI47+AK47+AM47)+(AJ49+AL49+AN49)))</f>
        <v>0</v>
      </c>
      <c r="AG33" s="313"/>
      <c r="AH33" s="312">
        <f>SUM(((AJ47+AL47+AN47)+(AI49+AK49+AM49)))</f>
        <v>0</v>
      </c>
      <c r="AI33" s="313"/>
      <c r="AJ33" s="314" t="str">
        <f>IF(AH33=0,"INF",AF33/AH33)</f>
        <v>INF</v>
      </c>
      <c r="AK33" s="315"/>
      <c r="AL33" s="316"/>
      <c r="AM33" s="388" t="e">
        <f>IF(C33=X32,"1o",IF(C33=X33,"2o",IF(C33=X34,"3o")))</f>
        <v>#VALUE!</v>
      </c>
      <c r="AN33" s="389"/>
    </row>
    <row r="34" spans="1:40" ht="12" customHeight="1" thickBot="1">
      <c r="A34" s="124">
        <v>9</v>
      </c>
      <c r="B34" s="101">
        <v>3</v>
      </c>
      <c r="C34" s="413" t="s">
        <v>71</v>
      </c>
      <c r="D34" s="383"/>
      <c r="E34" s="383"/>
      <c r="F34" s="383"/>
      <c r="G34" s="383"/>
      <c r="H34" s="383"/>
      <c r="I34" s="383"/>
      <c r="J34" s="383"/>
      <c r="K34" s="384"/>
      <c r="L34" s="379">
        <f>SUM(IF(Y47=2,1,0))+(IF(Y48=2,1,0))+(IF(R48=2,1,0))+(IF(R47=2,1,0))</f>
        <v>0</v>
      </c>
      <c r="M34" s="385"/>
      <c r="N34" s="379">
        <f>SUM(IF(Y47&gt;R47,1,0))+(IF(Y48&gt;R48,1,0))</f>
        <v>0</v>
      </c>
      <c r="O34" s="385"/>
      <c r="P34" s="379">
        <f>SUM(IF(R47&gt;Y47,1,0))+(IF(R48&gt;Y48,1,0))</f>
        <v>0</v>
      </c>
      <c r="Q34" s="385"/>
      <c r="R34" s="386">
        <f>SUM(N34*2)+(P34)</f>
        <v>0</v>
      </c>
      <c r="S34" s="387"/>
      <c r="T34" s="23" t="e">
        <f>(N34*10)+(R34*1000)+((Y34*100)-(AA34*100))+AJ34</f>
        <v>#VALUE!</v>
      </c>
      <c r="U34" s="32" t="e">
        <f>LARGE(T32:T34,B34)</f>
        <v>#VALUE!</v>
      </c>
      <c r="V34" s="32" t="e">
        <f>MATCH(U34,T32:T34,0)</f>
        <v>#VALUE!</v>
      </c>
      <c r="W34" s="32" t="s">
        <v>47</v>
      </c>
      <c r="X34" s="32" t="e">
        <f>VLOOKUP(V34,B32:AL34,2)</f>
        <v>#VALUE!</v>
      </c>
      <c r="Y34" s="379">
        <f>SUM(Y47+Y48)</f>
        <v>0</v>
      </c>
      <c r="Z34" s="375"/>
      <c r="AA34" s="374">
        <f>SUM(R47+R48)</f>
        <v>0</v>
      </c>
      <c r="AB34" s="375"/>
      <c r="AC34" s="376" t="str">
        <f>IF(AA34=0,"INF", Y34/AA34)</f>
        <v>INF</v>
      </c>
      <c r="AD34" s="404"/>
      <c r="AE34" s="405"/>
      <c r="AF34" s="379">
        <f>SUM(((AJ47+AL47+AN47)+(AJ48+AL48+AN48)))</f>
        <v>0</v>
      </c>
      <c r="AG34" s="375"/>
      <c r="AH34" s="374">
        <f>SUM(((AI47+AK47+AM47)++(AI48+AK48+AM48)))</f>
        <v>0</v>
      </c>
      <c r="AI34" s="375"/>
      <c r="AJ34" s="376" t="str">
        <f>IF(AH34=0,"INF",AF34/AH34)</f>
        <v>INF</v>
      </c>
      <c r="AK34" s="377"/>
      <c r="AL34" s="378"/>
      <c r="AM34" s="380" t="e">
        <f>IF(C34=X32,"1o",IF(C34=X33,"2o",IF(C34=X34,"3o")))</f>
        <v>#VALUE!</v>
      </c>
      <c r="AN34" s="381"/>
    </row>
    <row r="35" spans="1:40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1.25" customHeight="1">
      <c r="A36" s="2" t="s">
        <v>138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59"/>
      <c r="AH36" s="59"/>
      <c r="AI36" s="1"/>
      <c r="AJ36" s="1"/>
      <c r="AK36" s="1"/>
      <c r="AL36" s="1"/>
      <c r="AM36" s="1"/>
      <c r="AN36" s="1"/>
    </row>
    <row r="37" spans="1:40" ht="9.75" customHeight="1">
      <c r="A37" s="4" t="s">
        <v>1</v>
      </c>
      <c r="B37" s="4"/>
      <c r="C37" s="282" t="s">
        <v>3</v>
      </c>
      <c r="D37" s="282"/>
      <c r="E37" s="4" t="s">
        <v>4</v>
      </c>
      <c r="F37" s="4" t="s">
        <v>5</v>
      </c>
      <c r="G37" s="283" t="s">
        <v>6</v>
      </c>
      <c r="H37" s="283"/>
      <c r="I37" s="1"/>
      <c r="J37" s="282" t="s">
        <v>7</v>
      </c>
      <c r="K37" s="282"/>
      <c r="L37" s="282"/>
      <c r="M37" s="282"/>
      <c r="N37" s="282"/>
      <c r="O37" s="282"/>
      <c r="P37" s="282"/>
      <c r="Q37" s="282"/>
      <c r="R37" s="4"/>
      <c r="S37" s="4" t="s">
        <v>8</v>
      </c>
      <c r="T37" s="4"/>
      <c r="U37" s="4"/>
      <c r="V37" s="4"/>
      <c r="W37" s="4"/>
      <c r="X37" s="4"/>
      <c r="Y37" s="5"/>
      <c r="Z37" s="281" t="s">
        <v>7</v>
      </c>
      <c r="AA37" s="281"/>
      <c r="AB37" s="281"/>
      <c r="AC37" s="281"/>
      <c r="AD37" s="281"/>
      <c r="AE37" s="281"/>
      <c r="AF37" s="281"/>
      <c r="AG37" s="281"/>
      <c r="AH37" s="1"/>
      <c r="AI37" s="281" t="s">
        <v>9</v>
      </c>
      <c r="AJ37" s="281"/>
      <c r="AK37" s="281" t="s">
        <v>10</v>
      </c>
      <c r="AL37" s="281"/>
      <c r="AM37" s="281" t="s">
        <v>11</v>
      </c>
      <c r="AN37" s="281"/>
    </row>
    <row r="38" spans="1:40" ht="12" customHeight="1">
      <c r="A38" s="55">
        <v>1</v>
      </c>
      <c r="B38" s="8"/>
      <c r="C38" s="275">
        <v>0.33333333333333331</v>
      </c>
      <c r="D38" s="276"/>
      <c r="E38" s="9" t="str">
        <f>G5</f>
        <v>A</v>
      </c>
      <c r="F38" s="9" t="str">
        <f>I6</f>
        <v>F</v>
      </c>
      <c r="G38" s="277" t="s">
        <v>49</v>
      </c>
      <c r="H38" s="278"/>
      <c r="I38" s="10">
        <f>A8</f>
        <v>2</v>
      </c>
      <c r="J38" s="563" t="str">
        <f>C8</f>
        <v>LIMEIRA</v>
      </c>
      <c r="K38" s="563"/>
      <c r="L38" s="563"/>
      <c r="M38" s="563"/>
      <c r="N38" s="563"/>
      <c r="O38" s="563"/>
      <c r="P38" s="563"/>
      <c r="Q38" s="563"/>
      <c r="R38" s="172">
        <f t="shared" ref="R38:R43" si="0">(IF(AI38&gt;AJ38,1,0))+(IF(AK38&gt;AL38,1,0))+(IF(AM38&gt;AN38,1,0))</f>
        <v>0</v>
      </c>
      <c r="S38" s="12" t="s">
        <v>8</v>
      </c>
      <c r="T38" s="12"/>
      <c r="U38" s="12"/>
      <c r="V38" s="12"/>
      <c r="W38" s="12"/>
      <c r="X38" s="12"/>
      <c r="Y38" s="172">
        <f t="shared" ref="Y38:Y43" si="1">(IF(AJ38&gt;AI38,1,0))+(IF(AL38&gt;AK38,1,0))+(IF(AN38&gt;AM38,1,0))</f>
        <v>0</v>
      </c>
      <c r="Z38" s="564" t="str">
        <f>C9</f>
        <v>RIO NEGRINHO</v>
      </c>
      <c r="AA38" s="564"/>
      <c r="AB38" s="564"/>
      <c r="AC38" s="564"/>
      <c r="AD38" s="564"/>
      <c r="AE38" s="564"/>
      <c r="AF38" s="564"/>
      <c r="AG38" s="564"/>
      <c r="AH38" s="14">
        <f>A9</f>
        <v>3</v>
      </c>
      <c r="AI38" s="36"/>
      <c r="AJ38" s="37"/>
      <c r="AK38" s="36"/>
      <c r="AL38" s="37"/>
      <c r="AM38" s="36"/>
      <c r="AN38" s="37"/>
    </row>
    <row r="39" spans="1:40" ht="12" customHeight="1">
      <c r="A39" s="55">
        <v>2</v>
      </c>
      <c r="B39" s="8"/>
      <c r="C39" s="275">
        <v>0.375</v>
      </c>
      <c r="D39" s="276"/>
      <c r="E39" s="9" t="str">
        <f>G24</f>
        <v>B</v>
      </c>
      <c r="F39" s="9" t="str">
        <f>I25</f>
        <v>F</v>
      </c>
      <c r="G39" s="277" t="s">
        <v>49</v>
      </c>
      <c r="H39" s="278"/>
      <c r="I39" s="10">
        <f>A27</f>
        <v>5</v>
      </c>
      <c r="J39" s="563" t="str">
        <f>C27</f>
        <v>SAO BENTO</v>
      </c>
      <c r="K39" s="563"/>
      <c r="L39" s="563"/>
      <c r="M39" s="563"/>
      <c r="N39" s="563"/>
      <c r="O39" s="563"/>
      <c r="P39" s="563"/>
      <c r="Q39" s="563"/>
      <c r="R39" s="172">
        <f t="shared" si="0"/>
        <v>0</v>
      </c>
      <c r="S39" s="12" t="s">
        <v>8</v>
      </c>
      <c r="T39" s="12"/>
      <c r="U39" s="12"/>
      <c r="V39" s="12"/>
      <c r="W39" s="12"/>
      <c r="X39" s="12"/>
      <c r="Y39" s="172">
        <f t="shared" si="1"/>
        <v>0</v>
      </c>
      <c r="Z39" s="564" t="str">
        <f>C28</f>
        <v>JARAGUA</v>
      </c>
      <c r="AA39" s="564"/>
      <c r="AB39" s="564"/>
      <c r="AC39" s="564"/>
      <c r="AD39" s="564"/>
      <c r="AE39" s="564"/>
      <c r="AF39" s="564"/>
      <c r="AG39" s="564"/>
      <c r="AH39" s="14">
        <f>A28</f>
        <v>6</v>
      </c>
      <c r="AI39" s="36"/>
      <c r="AJ39" s="37"/>
      <c r="AK39" s="36"/>
      <c r="AL39" s="37"/>
      <c r="AM39" s="36"/>
      <c r="AN39" s="37"/>
    </row>
    <row r="40" spans="1:40" ht="12" customHeight="1">
      <c r="A40" s="55">
        <v>4</v>
      </c>
      <c r="B40" s="8"/>
      <c r="C40" s="275">
        <v>0.41666666666666669</v>
      </c>
      <c r="D40" s="276"/>
      <c r="E40" s="9" t="str">
        <f>G5</f>
        <v>A</v>
      </c>
      <c r="F40" s="9" t="str">
        <f>I6</f>
        <v>F</v>
      </c>
      <c r="G40" s="277" t="s">
        <v>49</v>
      </c>
      <c r="H40" s="278"/>
      <c r="I40" s="10">
        <f>A7</f>
        <v>1</v>
      </c>
      <c r="J40" s="563" t="str">
        <f>C7</f>
        <v>SAO PAULO</v>
      </c>
      <c r="K40" s="563"/>
      <c r="L40" s="563"/>
      <c r="M40" s="563"/>
      <c r="N40" s="563"/>
      <c r="O40" s="563"/>
      <c r="P40" s="563"/>
      <c r="Q40" s="563"/>
      <c r="R40" s="172">
        <f t="shared" si="0"/>
        <v>0</v>
      </c>
      <c r="S40" s="12" t="s">
        <v>8</v>
      </c>
      <c r="T40" s="12"/>
      <c r="U40" s="12"/>
      <c r="V40" s="12"/>
      <c r="W40" s="12"/>
      <c r="X40" s="12"/>
      <c r="Y40" s="172">
        <f t="shared" si="1"/>
        <v>0</v>
      </c>
      <c r="Z40" s="564" t="str">
        <f>C9</f>
        <v>RIO NEGRINHO</v>
      </c>
      <c r="AA40" s="564"/>
      <c r="AB40" s="564"/>
      <c r="AC40" s="564"/>
      <c r="AD40" s="564"/>
      <c r="AE40" s="564"/>
      <c r="AF40" s="564"/>
      <c r="AG40" s="564"/>
      <c r="AH40" s="14">
        <f>A9</f>
        <v>3</v>
      </c>
      <c r="AI40" s="15"/>
      <c r="AJ40" s="16"/>
      <c r="AK40" s="15"/>
      <c r="AL40" s="16"/>
      <c r="AM40" s="15"/>
      <c r="AN40" s="16"/>
    </row>
    <row r="41" spans="1:40" ht="12" customHeight="1">
      <c r="A41" s="55">
        <v>5</v>
      </c>
      <c r="B41" s="8"/>
      <c r="C41" s="275">
        <v>0.45833333333333331</v>
      </c>
      <c r="D41" s="276"/>
      <c r="E41" s="9" t="str">
        <f>G24</f>
        <v>B</v>
      </c>
      <c r="F41" s="9" t="str">
        <f>I25</f>
        <v>F</v>
      </c>
      <c r="G41" s="277" t="s">
        <v>49</v>
      </c>
      <c r="H41" s="278"/>
      <c r="I41" s="10">
        <f>A26</f>
        <v>4</v>
      </c>
      <c r="J41" s="563" t="str">
        <f>C26</f>
        <v>JOINVILLE</v>
      </c>
      <c r="K41" s="563"/>
      <c r="L41" s="563"/>
      <c r="M41" s="563"/>
      <c r="N41" s="563"/>
      <c r="O41" s="563"/>
      <c r="P41" s="563"/>
      <c r="Q41" s="563"/>
      <c r="R41" s="172">
        <f t="shared" si="0"/>
        <v>0</v>
      </c>
      <c r="S41" s="12" t="s">
        <v>8</v>
      </c>
      <c r="T41" s="12"/>
      <c r="U41" s="12"/>
      <c r="V41" s="12"/>
      <c r="W41" s="12"/>
      <c r="X41" s="12"/>
      <c r="Y41" s="172">
        <f t="shared" si="1"/>
        <v>0</v>
      </c>
      <c r="Z41" s="564" t="str">
        <f>C28</f>
        <v>JARAGUA</v>
      </c>
      <c r="AA41" s="564"/>
      <c r="AB41" s="564"/>
      <c r="AC41" s="564"/>
      <c r="AD41" s="564"/>
      <c r="AE41" s="564"/>
      <c r="AF41" s="564"/>
      <c r="AG41" s="564"/>
      <c r="AH41" s="14">
        <f>A28</f>
        <v>6</v>
      </c>
      <c r="AI41" s="15"/>
      <c r="AJ41" s="16"/>
      <c r="AK41" s="15"/>
      <c r="AL41" s="16"/>
      <c r="AM41" s="15"/>
      <c r="AN41" s="16"/>
    </row>
    <row r="42" spans="1:40" ht="12" customHeight="1">
      <c r="A42" s="55">
        <v>7</v>
      </c>
      <c r="B42" s="8"/>
      <c r="C42" s="275">
        <v>0.5</v>
      </c>
      <c r="D42" s="276"/>
      <c r="E42" s="9" t="str">
        <f>G5</f>
        <v>A</v>
      </c>
      <c r="F42" s="9" t="str">
        <f>I6</f>
        <v>F</v>
      </c>
      <c r="G42" s="277" t="s">
        <v>49</v>
      </c>
      <c r="H42" s="278"/>
      <c r="I42" s="10">
        <f>A7</f>
        <v>1</v>
      </c>
      <c r="J42" s="563" t="str">
        <f>C7</f>
        <v>SAO PAULO</v>
      </c>
      <c r="K42" s="563"/>
      <c r="L42" s="563"/>
      <c r="M42" s="563"/>
      <c r="N42" s="563"/>
      <c r="O42" s="563"/>
      <c r="P42" s="563"/>
      <c r="Q42" s="563"/>
      <c r="R42" s="172">
        <f t="shared" si="0"/>
        <v>0</v>
      </c>
      <c r="S42" s="12" t="s">
        <v>8</v>
      </c>
      <c r="T42" s="12"/>
      <c r="U42" s="12"/>
      <c r="V42" s="12"/>
      <c r="W42" s="12"/>
      <c r="X42" s="12"/>
      <c r="Y42" s="172">
        <f t="shared" si="1"/>
        <v>0</v>
      </c>
      <c r="Z42" s="564" t="str">
        <f>C8</f>
        <v>LIMEIRA</v>
      </c>
      <c r="AA42" s="564"/>
      <c r="AB42" s="564"/>
      <c r="AC42" s="564"/>
      <c r="AD42" s="564"/>
      <c r="AE42" s="564"/>
      <c r="AF42" s="564"/>
      <c r="AG42" s="564"/>
      <c r="AH42" s="14">
        <f>A8</f>
        <v>2</v>
      </c>
      <c r="AI42" s="15"/>
      <c r="AJ42" s="16"/>
      <c r="AK42" s="15"/>
      <c r="AL42" s="16"/>
      <c r="AM42" s="15"/>
      <c r="AN42" s="16"/>
    </row>
    <row r="43" spans="1:40" ht="12" customHeight="1">
      <c r="A43" s="55">
        <v>8</v>
      </c>
      <c r="B43" s="8"/>
      <c r="C43" s="275">
        <v>0.54166666666666663</v>
      </c>
      <c r="D43" s="276"/>
      <c r="E43" s="9" t="str">
        <f>G24</f>
        <v>B</v>
      </c>
      <c r="F43" s="9" t="str">
        <f>I25</f>
        <v>F</v>
      </c>
      <c r="G43" s="277" t="s">
        <v>49</v>
      </c>
      <c r="H43" s="278"/>
      <c r="I43" s="10">
        <f>A26</f>
        <v>4</v>
      </c>
      <c r="J43" s="563" t="str">
        <f>C26</f>
        <v>JOINVILLE</v>
      </c>
      <c r="K43" s="563"/>
      <c r="L43" s="563"/>
      <c r="M43" s="563"/>
      <c r="N43" s="563"/>
      <c r="O43" s="563"/>
      <c r="P43" s="563"/>
      <c r="Q43" s="563"/>
      <c r="R43" s="172">
        <f t="shared" si="0"/>
        <v>0</v>
      </c>
      <c r="S43" s="12" t="s">
        <v>8</v>
      </c>
      <c r="T43" s="12"/>
      <c r="U43" s="12"/>
      <c r="V43" s="12"/>
      <c r="W43" s="12"/>
      <c r="X43" s="12"/>
      <c r="Y43" s="172">
        <f t="shared" si="1"/>
        <v>0</v>
      </c>
      <c r="Z43" s="564" t="str">
        <f>C27</f>
        <v>SAO BENTO</v>
      </c>
      <c r="AA43" s="564"/>
      <c r="AB43" s="564"/>
      <c r="AC43" s="564"/>
      <c r="AD43" s="564"/>
      <c r="AE43" s="564"/>
      <c r="AF43" s="564"/>
      <c r="AG43" s="564"/>
      <c r="AH43" s="14">
        <f>A27</f>
        <v>5</v>
      </c>
      <c r="AI43" s="15"/>
      <c r="AJ43" s="16"/>
      <c r="AK43" s="15"/>
      <c r="AL43" s="16"/>
      <c r="AM43" s="15"/>
      <c r="AN43" s="16"/>
    </row>
    <row r="44" spans="1:40" ht="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1.25" customHeight="1">
      <c r="A45" s="2" t="s">
        <v>139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  <c r="AB45" s="3"/>
      <c r="AC45" s="3"/>
      <c r="AD45" s="3"/>
      <c r="AE45" s="3"/>
      <c r="AF45" s="3"/>
      <c r="AG45" s="1"/>
      <c r="AH45" s="1"/>
      <c r="AI45" s="1"/>
      <c r="AJ45" s="1"/>
      <c r="AK45" s="1"/>
      <c r="AL45" s="1"/>
      <c r="AM45" s="1"/>
      <c r="AN45" s="1"/>
    </row>
    <row r="46" spans="1:40" ht="9.75" customHeight="1">
      <c r="A46" s="4" t="s">
        <v>1</v>
      </c>
      <c r="B46" s="4"/>
      <c r="C46" s="282" t="s">
        <v>3</v>
      </c>
      <c r="D46" s="282"/>
      <c r="E46" s="4" t="s">
        <v>4</v>
      </c>
      <c r="F46" s="4" t="s">
        <v>5</v>
      </c>
      <c r="G46" s="283" t="s">
        <v>6</v>
      </c>
      <c r="H46" s="283"/>
      <c r="I46" s="1"/>
      <c r="J46" s="282" t="s">
        <v>7</v>
      </c>
      <c r="K46" s="282"/>
      <c r="L46" s="282"/>
      <c r="M46" s="282"/>
      <c r="N46" s="282"/>
      <c r="O46" s="282"/>
      <c r="P46" s="282"/>
      <c r="Q46" s="282"/>
      <c r="R46" s="4"/>
      <c r="S46" s="4" t="s">
        <v>8</v>
      </c>
      <c r="T46" s="4"/>
      <c r="U46" s="4"/>
      <c r="V46" s="4"/>
      <c r="W46" s="4"/>
      <c r="X46" s="4"/>
      <c r="Y46" s="5"/>
      <c r="Z46" s="281" t="s">
        <v>7</v>
      </c>
      <c r="AA46" s="281"/>
      <c r="AB46" s="281"/>
      <c r="AC46" s="281"/>
      <c r="AD46" s="281"/>
      <c r="AE46" s="281"/>
      <c r="AF46" s="281"/>
      <c r="AG46" s="281"/>
      <c r="AH46" s="1"/>
      <c r="AI46" s="281" t="s">
        <v>9</v>
      </c>
      <c r="AJ46" s="281"/>
      <c r="AK46" s="281" t="s">
        <v>10</v>
      </c>
      <c r="AL46" s="281"/>
      <c r="AM46" s="281" t="s">
        <v>11</v>
      </c>
      <c r="AN46" s="281"/>
    </row>
    <row r="47" spans="1:40" ht="12" customHeight="1">
      <c r="A47" s="55">
        <v>3</v>
      </c>
      <c r="B47" s="8"/>
      <c r="C47" s="275">
        <v>0.54166666666666663</v>
      </c>
      <c r="D47" s="276"/>
      <c r="E47" s="9" t="str">
        <f>G30</f>
        <v>C</v>
      </c>
      <c r="F47" s="9" t="str">
        <f>I31</f>
        <v>F</v>
      </c>
      <c r="G47" s="277" t="s">
        <v>49</v>
      </c>
      <c r="H47" s="278"/>
      <c r="I47" s="10">
        <f>A33</f>
        <v>8</v>
      </c>
      <c r="J47" s="563" t="str">
        <f>C33</f>
        <v>GARUVA</v>
      </c>
      <c r="K47" s="563"/>
      <c r="L47" s="563"/>
      <c r="M47" s="563"/>
      <c r="N47" s="563"/>
      <c r="O47" s="563"/>
      <c r="P47" s="563"/>
      <c r="Q47" s="563"/>
      <c r="R47" s="172">
        <f>(IF(AI47&gt;AJ47,1,0))+(IF(AK47&gt;AL47,1,0))+(IF(AM47&gt;AN47,1,0))</f>
        <v>0</v>
      </c>
      <c r="S47" s="12" t="s">
        <v>8</v>
      </c>
      <c r="T47" s="12"/>
      <c r="U47" s="12"/>
      <c r="V47" s="12"/>
      <c r="W47" s="12"/>
      <c r="X47" s="12"/>
      <c r="Y47" s="172">
        <f>(IF(AJ47&gt;AI47,1,0))+(IF(AL47&gt;AK47,1,0))+(IF(AN47&gt;AM47,1,0))</f>
        <v>0</v>
      </c>
      <c r="Z47" s="564" t="str">
        <f>C34</f>
        <v>GUARAMIRIM</v>
      </c>
      <c r="AA47" s="564"/>
      <c r="AB47" s="564"/>
      <c r="AC47" s="564"/>
      <c r="AD47" s="564"/>
      <c r="AE47" s="564"/>
      <c r="AF47" s="564"/>
      <c r="AG47" s="564"/>
      <c r="AH47" s="14">
        <f>A34</f>
        <v>9</v>
      </c>
      <c r="AI47" s="36"/>
      <c r="AJ47" s="37"/>
      <c r="AK47" s="36"/>
      <c r="AL47" s="37"/>
      <c r="AM47" s="36"/>
      <c r="AN47" s="37"/>
    </row>
    <row r="48" spans="1:40" ht="12" customHeight="1">
      <c r="A48" s="55">
        <v>6</v>
      </c>
      <c r="B48" s="8"/>
      <c r="C48" s="275">
        <v>0.58333333333333337</v>
      </c>
      <c r="D48" s="276"/>
      <c r="E48" s="9" t="str">
        <f>G30</f>
        <v>C</v>
      </c>
      <c r="F48" s="9" t="str">
        <f>I31</f>
        <v>F</v>
      </c>
      <c r="G48" s="277" t="s">
        <v>49</v>
      </c>
      <c r="H48" s="278"/>
      <c r="I48" s="10">
        <f>A32</f>
        <v>7</v>
      </c>
      <c r="J48" s="563" t="str">
        <f>C32</f>
        <v>ARAQUARI</v>
      </c>
      <c r="K48" s="563"/>
      <c r="L48" s="563"/>
      <c r="M48" s="563"/>
      <c r="N48" s="563"/>
      <c r="O48" s="563"/>
      <c r="P48" s="563"/>
      <c r="Q48" s="563"/>
      <c r="R48" s="172">
        <f>(IF(AI48&gt;AJ48,1,0))+(IF(AK48&gt;AL48,1,0))+(IF(AM48&gt;AN48,1,0))</f>
        <v>0</v>
      </c>
      <c r="S48" s="12" t="s">
        <v>8</v>
      </c>
      <c r="T48" s="12"/>
      <c r="U48" s="12"/>
      <c r="V48" s="12"/>
      <c r="W48" s="12"/>
      <c r="X48" s="12"/>
      <c r="Y48" s="172">
        <f>(IF(AJ48&gt;AI48,1,0))+(IF(AL48&gt;AK48,1,0))+(IF(AN48&gt;AM48,1,0))</f>
        <v>0</v>
      </c>
      <c r="Z48" s="564" t="str">
        <f>C34</f>
        <v>GUARAMIRIM</v>
      </c>
      <c r="AA48" s="564"/>
      <c r="AB48" s="564"/>
      <c r="AC48" s="564"/>
      <c r="AD48" s="564"/>
      <c r="AE48" s="564"/>
      <c r="AF48" s="564"/>
      <c r="AG48" s="564"/>
      <c r="AH48" s="14">
        <f>A34</f>
        <v>9</v>
      </c>
      <c r="AI48" s="15"/>
      <c r="AJ48" s="16"/>
      <c r="AK48" s="15"/>
      <c r="AL48" s="16"/>
      <c r="AM48" s="15"/>
      <c r="AN48" s="16"/>
    </row>
    <row r="49" spans="1:40" ht="12" customHeight="1">
      <c r="A49" s="55">
        <v>9</v>
      </c>
      <c r="B49" s="8"/>
      <c r="C49" s="275">
        <v>0.625</v>
      </c>
      <c r="D49" s="276"/>
      <c r="E49" s="9" t="str">
        <f>G30</f>
        <v>C</v>
      </c>
      <c r="F49" s="9" t="str">
        <f>I31</f>
        <v>F</v>
      </c>
      <c r="G49" s="277" t="s">
        <v>49</v>
      </c>
      <c r="H49" s="278"/>
      <c r="I49" s="10">
        <f>A32</f>
        <v>7</v>
      </c>
      <c r="J49" s="563" t="str">
        <f>C32</f>
        <v>ARAQUARI</v>
      </c>
      <c r="K49" s="563"/>
      <c r="L49" s="563"/>
      <c r="M49" s="563"/>
      <c r="N49" s="563"/>
      <c r="O49" s="563"/>
      <c r="P49" s="563"/>
      <c r="Q49" s="563"/>
      <c r="R49" s="172">
        <f>(IF(AI49&gt;AJ49,1,0))+(IF(AK49&gt;AL49,1,0))+(IF(AM49&gt;AN49,1,0))</f>
        <v>0</v>
      </c>
      <c r="S49" s="12" t="s">
        <v>8</v>
      </c>
      <c r="T49" s="12"/>
      <c r="U49" s="12"/>
      <c r="V49" s="12"/>
      <c r="W49" s="12"/>
      <c r="X49" s="12"/>
      <c r="Y49" s="172">
        <f>(IF(AJ49&gt;AI49,1,0))+(IF(AL49&gt;AK49,1,0))+(IF(AN49&gt;AM49,1,0))</f>
        <v>0</v>
      </c>
      <c r="Z49" s="564" t="str">
        <f>C33</f>
        <v>GARUVA</v>
      </c>
      <c r="AA49" s="564"/>
      <c r="AB49" s="564"/>
      <c r="AC49" s="564"/>
      <c r="AD49" s="564"/>
      <c r="AE49" s="564"/>
      <c r="AF49" s="564"/>
      <c r="AG49" s="564"/>
      <c r="AH49" s="14">
        <f>A33</f>
        <v>8</v>
      </c>
      <c r="AI49" s="15"/>
      <c r="AJ49" s="16"/>
      <c r="AK49" s="15"/>
      <c r="AL49" s="16"/>
      <c r="AM49" s="15"/>
      <c r="AN49" s="16"/>
    </row>
    <row r="50" spans="1:40" ht="6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1.25" customHeight="1">
      <c r="A51" s="2" t="s">
        <v>138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59"/>
      <c r="AH51" s="59"/>
      <c r="AI51" s="59"/>
      <c r="AJ51" s="1"/>
      <c r="AK51" s="1"/>
      <c r="AL51" s="1"/>
      <c r="AM51" s="1"/>
      <c r="AN51" s="1"/>
    </row>
    <row r="52" spans="1:40" ht="9.75" customHeight="1">
      <c r="A52" s="4" t="s">
        <v>1</v>
      </c>
      <c r="B52" s="4"/>
      <c r="C52" s="282" t="s">
        <v>3</v>
      </c>
      <c r="D52" s="282"/>
      <c r="E52" s="4" t="s">
        <v>4</v>
      </c>
      <c r="F52" s="4" t="s">
        <v>5</v>
      </c>
      <c r="G52" s="283" t="s">
        <v>6</v>
      </c>
      <c r="H52" s="283"/>
      <c r="I52" s="1"/>
      <c r="J52" s="282" t="s">
        <v>7</v>
      </c>
      <c r="K52" s="282"/>
      <c r="L52" s="282"/>
      <c r="M52" s="282"/>
      <c r="N52" s="282"/>
      <c r="O52" s="282"/>
      <c r="P52" s="282"/>
      <c r="Q52" s="282"/>
      <c r="R52" s="4"/>
      <c r="S52" s="4" t="s">
        <v>8</v>
      </c>
      <c r="T52" s="4"/>
      <c r="U52" s="4"/>
      <c r="V52" s="4"/>
      <c r="W52" s="4"/>
      <c r="X52" s="4"/>
      <c r="Y52" s="5"/>
      <c r="Z52" s="281" t="s">
        <v>7</v>
      </c>
      <c r="AA52" s="281"/>
      <c r="AB52" s="281"/>
      <c r="AC52" s="281"/>
      <c r="AD52" s="281"/>
      <c r="AE52" s="281"/>
      <c r="AF52" s="281"/>
      <c r="AG52" s="281"/>
      <c r="AH52" s="1"/>
      <c r="AI52" s="281" t="s">
        <v>9</v>
      </c>
      <c r="AJ52" s="281"/>
      <c r="AK52" s="281" t="s">
        <v>10</v>
      </c>
      <c r="AL52" s="281"/>
      <c r="AM52" s="281" t="s">
        <v>11</v>
      </c>
      <c r="AN52" s="281"/>
    </row>
    <row r="53" spans="1:40" ht="12" customHeight="1">
      <c r="A53" s="55">
        <v>10</v>
      </c>
      <c r="B53" s="8"/>
      <c r="C53" s="275">
        <v>0.58333333333333337</v>
      </c>
      <c r="D53" s="276"/>
      <c r="E53" s="9"/>
      <c r="F53" s="9" t="str">
        <f>F49</f>
        <v>F</v>
      </c>
      <c r="G53" s="277" t="s">
        <v>140</v>
      </c>
      <c r="H53" s="278"/>
      <c r="I53" s="190" t="s">
        <v>14</v>
      </c>
      <c r="J53" s="563" t="str">
        <f>IF(T5=U5,X7,"1A")</f>
        <v>1A</v>
      </c>
      <c r="K53" s="563"/>
      <c r="L53" s="563"/>
      <c r="M53" s="563"/>
      <c r="N53" s="563"/>
      <c r="O53" s="563"/>
      <c r="P53" s="563"/>
      <c r="Q53" s="563"/>
      <c r="R53" s="172">
        <f>(IF(AI53&gt;AJ53,1,0))+(IF(AK53&gt;AL53,1,0))+(IF(AM53&gt;AN53,1,0))</f>
        <v>0</v>
      </c>
      <c r="S53" s="12" t="s">
        <v>8</v>
      </c>
      <c r="T53" s="12"/>
      <c r="U53" s="12"/>
      <c r="V53" s="12"/>
      <c r="W53" s="12"/>
      <c r="X53" s="12"/>
      <c r="Y53" s="172">
        <f>(IF(AJ53&gt;AI53,1,0))+(IF(AL53&gt;AK53,1,0))+(IF(AN53&gt;AM53,1,0))</f>
        <v>0</v>
      </c>
      <c r="Z53" s="564" t="str">
        <f>IF(T11=U11,X19,"3+")</f>
        <v>3+</v>
      </c>
      <c r="AA53" s="564"/>
      <c r="AB53" s="564"/>
      <c r="AC53" s="564"/>
      <c r="AD53" s="564"/>
      <c r="AE53" s="564"/>
      <c r="AF53" s="564"/>
      <c r="AG53" s="564"/>
      <c r="AH53" s="191" t="s">
        <v>115</v>
      </c>
      <c r="AI53" s="15"/>
      <c r="AJ53" s="16"/>
      <c r="AK53" s="15"/>
      <c r="AL53" s="16"/>
      <c r="AM53" s="15"/>
      <c r="AN53" s="16"/>
    </row>
    <row r="54" spans="1:40" ht="12" customHeight="1">
      <c r="A54" s="55">
        <v>11</v>
      </c>
      <c r="B54" s="8"/>
      <c r="C54" s="275">
        <v>0.625</v>
      </c>
      <c r="D54" s="276"/>
      <c r="E54" s="9"/>
      <c r="F54" s="9" t="str">
        <f>F53</f>
        <v>F</v>
      </c>
      <c r="G54" s="277" t="s">
        <v>140</v>
      </c>
      <c r="H54" s="278"/>
      <c r="I54" s="190" t="s">
        <v>17</v>
      </c>
      <c r="J54" s="563" t="str">
        <f>IF(T24=U24,X26,"1B")</f>
        <v>1B</v>
      </c>
      <c r="K54" s="563"/>
      <c r="L54" s="563"/>
      <c r="M54" s="563"/>
      <c r="N54" s="563"/>
      <c r="O54" s="563"/>
      <c r="P54" s="563"/>
      <c r="Q54" s="563"/>
      <c r="R54" s="172">
        <f>(IF(AI54&gt;AJ54,1,0))+(IF(AK54&gt;AL54,1,0))+(IF(AM54&gt;AN54,1,0))</f>
        <v>0</v>
      </c>
      <c r="S54" s="12" t="s">
        <v>8</v>
      </c>
      <c r="T54" s="12"/>
      <c r="U54" s="12"/>
      <c r="V54" s="12"/>
      <c r="W54" s="12"/>
      <c r="X54" s="12"/>
      <c r="Y54" s="172">
        <f>(IF(AJ54&gt;AI54,1,0))+(IF(AL54&gt;AK54,1,0))+(IF(AN54&gt;AM54,1,0))</f>
        <v>0</v>
      </c>
      <c r="Z54" s="564" t="str">
        <f>IF(T11=U11,X20,"3-")</f>
        <v>3-</v>
      </c>
      <c r="AA54" s="564"/>
      <c r="AB54" s="564"/>
      <c r="AC54" s="564"/>
      <c r="AD54" s="564"/>
      <c r="AE54" s="564"/>
      <c r="AF54" s="564"/>
      <c r="AG54" s="564"/>
      <c r="AH54" s="191" t="s">
        <v>116</v>
      </c>
      <c r="AI54" s="15"/>
      <c r="AJ54" s="16"/>
      <c r="AK54" s="15"/>
      <c r="AL54" s="16"/>
      <c r="AM54" s="15"/>
      <c r="AN54" s="16"/>
    </row>
    <row r="55" spans="1:40" ht="6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1.25" customHeight="1">
      <c r="A56" s="2" t="s">
        <v>139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  <c r="AA56" s="3"/>
      <c r="AB56" s="3"/>
      <c r="AC56" s="3"/>
      <c r="AD56" s="3"/>
      <c r="AE56" s="3"/>
      <c r="AF56" s="3"/>
      <c r="AG56" s="1"/>
      <c r="AH56" s="1"/>
      <c r="AI56" s="1"/>
      <c r="AJ56" s="1"/>
      <c r="AK56" s="1"/>
      <c r="AL56" s="1"/>
      <c r="AM56" s="1"/>
      <c r="AN56" s="1"/>
    </row>
    <row r="57" spans="1:40" ht="9.75" customHeight="1">
      <c r="A57" s="4" t="s">
        <v>1</v>
      </c>
      <c r="B57" s="4"/>
      <c r="C57" s="282" t="s">
        <v>3</v>
      </c>
      <c r="D57" s="282"/>
      <c r="E57" s="4" t="s">
        <v>4</v>
      </c>
      <c r="F57" s="4" t="s">
        <v>5</v>
      </c>
      <c r="G57" s="283" t="s">
        <v>6</v>
      </c>
      <c r="H57" s="283"/>
      <c r="I57" s="1"/>
      <c r="J57" s="282" t="s">
        <v>7</v>
      </c>
      <c r="K57" s="282"/>
      <c r="L57" s="282"/>
      <c r="M57" s="282"/>
      <c r="N57" s="282"/>
      <c r="O57" s="282"/>
      <c r="P57" s="282"/>
      <c r="Q57" s="282"/>
      <c r="R57" s="4"/>
      <c r="S57" s="4" t="s">
        <v>8</v>
      </c>
      <c r="T57" s="4"/>
      <c r="U57" s="4"/>
      <c r="V57" s="4"/>
      <c r="W57" s="4"/>
      <c r="X57" s="4"/>
      <c r="Y57" s="5"/>
      <c r="Z57" s="281" t="s">
        <v>7</v>
      </c>
      <c r="AA57" s="281"/>
      <c r="AB57" s="281"/>
      <c r="AC57" s="281"/>
      <c r="AD57" s="281"/>
      <c r="AE57" s="281"/>
      <c r="AF57" s="281"/>
      <c r="AG57" s="281"/>
      <c r="AH57" s="1"/>
      <c r="AI57" s="281" t="s">
        <v>9</v>
      </c>
      <c r="AJ57" s="281"/>
      <c r="AK57" s="281" t="s">
        <v>10</v>
      </c>
      <c r="AL57" s="281"/>
      <c r="AM57" s="281" t="s">
        <v>11</v>
      </c>
      <c r="AN57" s="281"/>
    </row>
    <row r="58" spans="1:40" ht="12" customHeight="1">
      <c r="A58" s="55">
        <v>12</v>
      </c>
      <c r="B58" s="8"/>
      <c r="C58" s="275">
        <v>0.66666666666666663</v>
      </c>
      <c r="D58" s="276"/>
      <c r="E58" s="9"/>
      <c r="F58" s="9" t="str">
        <f>F54</f>
        <v>F</v>
      </c>
      <c r="G58" s="277" t="s">
        <v>140</v>
      </c>
      <c r="H58" s="278"/>
      <c r="I58" s="190" t="s">
        <v>117</v>
      </c>
      <c r="J58" s="563" t="str">
        <f>IF(T30=U30,X32,"1C")</f>
        <v>1C</v>
      </c>
      <c r="K58" s="563"/>
      <c r="L58" s="563"/>
      <c r="M58" s="563"/>
      <c r="N58" s="563"/>
      <c r="O58" s="563"/>
      <c r="P58" s="563"/>
      <c r="Q58" s="563"/>
      <c r="R58" s="172">
        <f>(IF(AI58&gt;AJ58,1,0))+(IF(AK58&gt;AL58,1,0))+(IF(AM58&gt;AN58,1,0))</f>
        <v>0</v>
      </c>
      <c r="S58" s="12" t="s">
        <v>8</v>
      </c>
      <c r="T58" s="12"/>
      <c r="U58" s="12"/>
      <c r="V58" s="12"/>
      <c r="W58" s="12"/>
      <c r="X58" s="12"/>
      <c r="Y58" s="172">
        <f>(IF(AJ58&gt;AI58,1,0))+(IF(AL58&gt;AK58,1,0))+(IF(AN58&gt;AM58,1,0))</f>
        <v>0</v>
      </c>
      <c r="Z58" s="564" t="str">
        <f>IF(T24=U24,X27,"2B")</f>
        <v>2B</v>
      </c>
      <c r="AA58" s="564"/>
      <c r="AB58" s="564"/>
      <c r="AC58" s="564"/>
      <c r="AD58" s="564"/>
      <c r="AE58" s="564"/>
      <c r="AF58" s="564"/>
      <c r="AG58" s="564"/>
      <c r="AH58" s="191" t="s">
        <v>15</v>
      </c>
      <c r="AI58" s="15"/>
      <c r="AJ58" s="16"/>
      <c r="AK58" s="15"/>
      <c r="AL58" s="16"/>
      <c r="AM58" s="15"/>
      <c r="AN58" s="16"/>
    </row>
    <row r="59" spans="1:40" ht="12" hidden="1" customHeight="1">
      <c r="A59" s="125"/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8"/>
      <c r="M59" s="128"/>
      <c r="N59" s="128"/>
      <c r="O59" s="128"/>
      <c r="P59" s="128"/>
      <c r="Q59" s="128"/>
      <c r="R59" s="129"/>
      <c r="S59" s="129"/>
      <c r="T59" s="130">
        <f>SUM(L61:M71)</f>
        <v>0</v>
      </c>
      <c r="U59" s="130">
        <v>4</v>
      </c>
      <c r="V59" s="131"/>
      <c r="W59" s="131"/>
      <c r="X59" s="131"/>
      <c r="Y59" s="104"/>
      <c r="Z59" s="104"/>
      <c r="AA59" s="104"/>
      <c r="AB59" s="104"/>
      <c r="AC59" s="107"/>
      <c r="AD59" s="1"/>
      <c r="AE59" s="1"/>
      <c r="AF59" s="104"/>
      <c r="AG59" s="104"/>
      <c r="AH59" s="104"/>
      <c r="AI59" s="104"/>
      <c r="AJ59" s="107"/>
      <c r="AK59" s="107"/>
      <c r="AL59" s="107"/>
      <c r="AM59" s="217"/>
      <c r="AN59" s="217"/>
    </row>
    <row r="60" spans="1:40" ht="12" hidden="1" customHeight="1" thickBot="1">
      <c r="A60" s="218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19" t="s">
        <v>34</v>
      </c>
      <c r="U60" s="20" t="s">
        <v>35</v>
      </c>
      <c r="V60" s="20" t="s">
        <v>36</v>
      </c>
      <c r="W60" s="20" t="s">
        <v>37</v>
      </c>
      <c r="X60" s="20" t="s">
        <v>38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19"/>
      <c r="AN60" s="219"/>
    </row>
    <row r="61" spans="1:40" ht="12" hidden="1" customHeight="1" thickBot="1">
      <c r="A61" s="132">
        <v>1</v>
      </c>
      <c r="B61" s="133">
        <v>1</v>
      </c>
      <c r="C61" s="670" t="str">
        <f>IF(R53&lt;Y53,J53,Z53)</f>
        <v>3+</v>
      </c>
      <c r="D61" s="671"/>
      <c r="E61" s="671"/>
      <c r="F61" s="671"/>
      <c r="G61" s="671"/>
      <c r="H61" s="671"/>
      <c r="I61" s="671"/>
      <c r="J61" s="671"/>
      <c r="K61" s="672"/>
      <c r="L61" s="639" t="b">
        <f>IF(R53+Y53&gt;1,1)</f>
        <v>0</v>
      </c>
      <c r="M61" s="652"/>
      <c r="N61" s="639">
        <v>1</v>
      </c>
      <c r="O61" s="652"/>
      <c r="P61" s="639"/>
      <c r="Q61" s="652"/>
      <c r="R61" s="673">
        <v>2</v>
      </c>
      <c r="S61" s="674"/>
      <c r="T61" s="23" t="e">
        <f>(N61*10)+(R61*1000)+((Y61*100)-(AA61*100))+AJ61</f>
        <v>#DIV/0!</v>
      </c>
      <c r="U61" s="135" t="e">
        <f>LARGE(T61:T64,B61)</f>
        <v>#DIV/0!</v>
      </c>
      <c r="V61" s="135" t="e">
        <f>MATCH(U61,T61:T64,0)</f>
        <v>#DIV/0!</v>
      </c>
      <c r="W61" s="136" t="s">
        <v>101</v>
      </c>
      <c r="X61" s="135" t="e">
        <f>VLOOKUP(V61,B61:AL64,2)</f>
        <v>#DIV/0!</v>
      </c>
      <c r="Y61" s="639">
        <f>IF(C61=J53,R53,Y53)</f>
        <v>0</v>
      </c>
      <c r="Z61" s="640"/>
      <c r="AA61" s="639">
        <f>IF(C61=Z53,(R53),(Y53))</f>
        <v>0</v>
      </c>
      <c r="AB61" s="640"/>
      <c r="AC61" s="314" t="str">
        <f>IF(AA61=0,"INF", Y61/AA61)</f>
        <v>INF</v>
      </c>
      <c r="AD61" s="409"/>
      <c r="AE61" s="410"/>
      <c r="AF61" s="639">
        <f>IF(C61=J53,(AI53+AK53+AM53),(AJ53+AL53+AN53))</f>
        <v>0</v>
      </c>
      <c r="AG61" s="640"/>
      <c r="AH61" s="639">
        <f>IF(Y53&gt;R53,(AJ53+AL53+AN53),(AI53+AK53+AM53))</f>
        <v>0</v>
      </c>
      <c r="AI61" s="640"/>
      <c r="AJ61" s="314" t="e">
        <f>AF61/AH61</f>
        <v>#DIV/0!</v>
      </c>
      <c r="AK61" s="409"/>
      <c r="AL61" s="410"/>
      <c r="AM61" s="219"/>
      <c r="AN61" s="219"/>
    </row>
    <row r="62" spans="1:40" ht="12" hidden="1" customHeight="1" thickBot="1">
      <c r="A62" s="137">
        <v>2</v>
      </c>
      <c r="B62" s="138">
        <v>2</v>
      </c>
      <c r="C62" s="665" t="str">
        <f>IF(R54&lt;Y54,J54,Z54)</f>
        <v>3-</v>
      </c>
      <c r="D62" s="666"/>
      <c r="E62" s="666"/>
      <c r="F62" s="666"/>
      <c r="G62" s="666"/>
      <c r="H62" s="666"/>
      <c r="I62" s="666"/>
      <c r="J62" s="666"/>
      <c r="K62" s="667"/>
      <c r="L62" s="639" t="b">
        <f>IF(R54+Y54&gt;1,1)</f>
        <v>0</v>
      </c>
      <c r="M62" s="652"/>
      <c r="N62" s="639">
        <v>1</v>
      </c>
      <c r="O62" s="652"/>
      <c r="P62" s="639"/>
      <c r="Q62" s="652"/>
      <c r="R62" s="668">
        <v>2</v>
      </c>
      <c r="S62" s="669"/>
      <c r="T62" s="23" t="e">
        <f t="shared" ref="T62:T64" si="2">(N62*10)+(R62*1000)+((Y62*100)-(AA62*100))+AJ62</f>
        <v>#DIV/0!</v>
      </c>
      <c r="U62" s="139" t="e">
        <f>LARGE(T61:T64,B62)</f>
        <v>#DIV/0!</v>
      </c>
      <c r="V62" s="139" t="e">
        <f>MATCH(U62,T61:T64,0)</f>
        <v>#DIV/0!</v>
      </c>
      <c r="W62" s="140" t="s">
        <v>102</v>
      </c>
      <c r="X62" s="139" t="e">
        <f>VLOOKUP(V62,B61:AL64,2)</f>
        <v>#DIV/0!</v>
      </c>
      <c r="Y62" s="639">
        <f>IF(C62=J54,(R54),(Y54))</f>
        <v>0</v>
      </c>
      <c r="Z62" s="640"/>
      <c r="AA62" s="639">
        <f>IF(C62=Z54,(R54),(Y54))</f>
        <v>0</v>
      </c>
      <c r="AB62" s="640"/>
      <c r="AC62" s="314" t="str">
        <f t="shared" ref="AC62:AC64" si="3">IF(AA62=0,"INF", Y62/AA62)</f>
        <v>INF</v>
      </c>
      <c r="AD62" s="409"/>
      <c r="AE62" s="410"/>
      <c r="AF62" s="639">
        <f>IF(C62=J54,(AI54+AK54+AM54),(AJ54+AL54+AN54))</f>
        <v>0</v>
      </c>
      <c r="AG62" s="640"/>
      <c r="AH62" s="639">
        <f>IF(Y54&gt;R54,(AJ54+AL54+AN54),(AI54+AK54+AM54))</f>
        <v>0</v>
      </c>
      <c r="AI62" s="640"/>
      <c r="AJ62" s="314" t="e">
        <f>AF62/AH62</f>
        <v>#DIV/0!</v>
      </c>
      <c r="AK62" s="409"/>
      <c r="AL62" s="410"/>
      <c r="AM62" s="219"/>
      <c r="AN62" s="219"/>
    </row>
    <row r="63" spans="1:40" ht="12" hidden="1" customHeight="1" thickBot="1">
      <c r="A63" s="141">
        <v>3</v>
      </c>
      <c r="B63" s="142">
        <v>3</v>
      </c>
      <c r="C63" s="649" t="str">
        <f>IF(R58&lt;Y58,J58,Z58)</f>
        <v>2B</v>
      </c>
      <c r="D63" s="650"/>
      <c r="E63" s="650"/>
      <c r="F63" s="650"/>
      <c r="G63" s="650"/>
      <c r="H63" s="650"/>
      <c r="I63" s="650"/>
      <c r="J63" s="650"/>
      <c r="K63" s="651"/>
      <c r="L63" s="639" t="b">
        <f>IF(R58+Y58&gt;1,1)</f>
        <v>0</v>
      </c>
      <c r="M63" s="652"/>
      <c r="N63" s="639">
        <v>1</v>
      </c>
      <c r="O63" s="652"/>
      <c r="P63" s="639"/>
      <c r="Q63" s="652"/>
      <c r="R63" s="653">
        <v>2</v>
      </c>
      <c r="S63" s="654"/>
      <c r="T63" s="23" t="e">
        <f t="shared" si="2"/>
        <v>#DIV/0!</v>
      </c>
      <c r="U63" s="143" t="e">
        <f>LARGE(T61:T64,B63)</f>
        <v>#DIV/0!</v>
      </c>
      <c r="V63" s="143" t="e">
        <f>MATCH(U63,T61:T64,0)</f>
        <v>#DIV/0!</v>
      </c>
      <c r="W63" s="144" t="s">
        <v>103</v>
      </c>
      <c r="X63" s="143" t="e">
        <f>VLOOKUP(V63,B61:AL64,2)</f>
        <v>#DIV/0!</v>
      </c>
      <c r="Y63" s="639">
        <f>IF(C63=J58,(R58),(Y58))</f>
        <v>0</v>
      </c>
      <c r="Z63" s="640"/>
      <c r="AA63" s="639">
        <f>IF(C63=Z58,(R58),(Y58))</f>
        <v>0</v>
      </c>
      <c r="AB63" s="640"/>
      <c r="AC63" s="314" t="str">
        <f t="shared" si="3"/>
        <v>INF</v>
      </c>
      <c r="AD63" s="409"/>
      <c r="AE63" s="410"/>
      <c r="AF63" s="639">
        <f>IF(C63=J58,(AI58+AK58+AM58),(AJ58+AL58+AN58))</f>
        <v>0</v>
      </c>
      <c r="AG63" s="640"/>
      <c r="AH63" s="639">
        <f>IF(Y58&gt;R58,(AJ58+AL58+AN58),(AI58+AK58+AM58))</f>
        <v>0</v>
      </c>
      <c r="AI63" s="640"/>
      <c r="AJ63" s="314" t="e">
        <f>AF63/AH63</f>
        <v>#DIV/0!</v>
      </c>
      <c r="AK63" s="409"/>
      <c r="AL63" s="410"/>
      <c r="AM63" s="219"/>
      <c r="AN63" s="219"/>
    </row>
    <row r="64" spans="1:40" ht="12" hidden="1" customHeight="1">
      <c r="A64" s="220">
        <v>4</v>
      </c>
      <c r="B64" s="221">
        <v>4</v>
      </c>
      <c r="C64" s="684" t="str">
        <f>IF(R65&lt;Y65,J65,Z65)</f>
        <v>2C</v>
      </c>
      <c r="D64" s="685"/>
      <c r="E64" s="685"/>
      <c r="F64" s="685"/>
      <c r="G64" s="685"/>
      <c r="H64" s="685"/>
      <c r="I64" s="685"/>
      <c r="J64" s="685"/>
      <c r="K64" s="686"/>
      <c r="L64" s="639" t="b">
        <f>IF(R65+Y65&gt;1,1)</f>
        <v>0</v>
      </c>
      <c r="M64" s="652"/>
      <c r="N64" s="639">
        <v>1</v>
      </c>
      <c r="O64" s="652"/>
      <c r="P64" s="639"/>
      <c r="Q64" s="652"/>
      <c r="R64" s="673">
        <v>2</v>
      </c>
      <c r="S64" s="674"/>
      <c r="T64" s="23" t="e">
        <f t="shared" si="2"/>
        <v>#DIV/0!</v>
      </c>
      <c r="U64" s="222" t="e">
        <f>LARGE(T61:T64,B64)</f>
        <v>#DIV/0!</v>
      </c>
      <c r="V64" s="222" t="e">
        <f>MATCH(U64,T61:T64,0)</f>
        <v>#DIV/0!</v>
      </c>
      <c r="W64" s="223" t="s">
        <v>104</v>
      </c>
      <c r="X64" s="222" t="e">
        <f>VLOOKUP(V64,B61:AL64,2)</f>
        <v>#DIV/0!</v>
      </c>
      <c r="Y64" s="639">
        <f>IF(C64=J65,(R65),(Y65))</f>
        <v>0</v>
      </c>
      <c r="Z64" s="640"/>
      <c r="AA64" s="639">
        <f>IF(C64=Z65,(R65),(Y65))</f>
        <v>0</v>
      </c>
      <c r="AB64" s="640"/>
      <c r="AC64" s="314" t="str">
        <f t="shared" si="3"/>
        <v>INF</v>
      </c>
      <c r="AD64" s="409"/>
      <c r="AE64" s="410"/>
      <c r="AF64" s="639">
        <f>IF(C64=J65,(AI65+AK65+AM65),(AJ65+AL65+AN65))</f>
        <v>0</v>
      </c>
      <c r="AG64" s="640"/>
      <c r="AH64" s="639">
        <f>IF(Y65&gt;R65,(AJ65+AL65+AN65),(AI65+AK65+AM65))</f>
        <v>0</v>
      </c>
      <c r="AI64" s="640"/>
      <c r="AJ64" s="314" t="e">
        <f>AF64/AH64</f>
        <v>#DIV/0!</v>
      </c>
      <c r="AK64" s="409"/>
      <c r="AL64" s="410"/>
      <c r="AM64" s="224"/>
      <c r="AN64" s="224"/>
    </row>
    <row r="65" spans="1:40" ht="12" customHeight="1">
      <c r="A65" s="55">
        <v>13</v>
      </c>
      <c r="B65" s="8"/>
      <c r="C65" s="275">
        <v>0.70833333333333337</v>
      </c>
      <c r="D65" s="276"/>
      <c r="E65" s="9"/>
      <c r="F65" s="9" t="str">
        <f>F58</f>
        <v>F</v>
      </c>
      <c r="G65" s="277" t="s">
        <v>140</v>
      </c>
      <c r="H65" s="278"/>
      <c r="I65" s="190" t="s">
        <v>18</v>
      </c>
      <c r="J65" s="563" t="str">
        <f>IF(T5=U5,X8,"2A")</f>
        <v>2A</v>
      </c>
      <c r="K65" s="563"/>
      <c r="L65" s="563"/>
      <c r="M65" s="563"/>
      <c r="N65" s="563"/>
      <c r="O65" s="563"/>
      <c r="P65" s="563"/>
      <c r="Q65" s="563"/>
      <c r="R65" s="172">
        <f>(IF(AI65&gt;AJ65,1,0))+(IF(AK65&gt;AL65,1,0))+(IF(AM65&gt;AN65,1,0))</f>
        <v>0</v>
      </c>
      <c r="S65" s="12" t="s">
        <v>8</v>
      </c>
      <c r="T65" s="12"/>
      <c r="U65" s="12"/>
      <c r="V65" s="12"/>
      <c r="W65" s="12"/>
      <c r="X65" s="12"/>
      <c r="Y65" s="172">
        <f>(IF(AJ65&gt;AI65,1,0))+(IF(AL65&gt;AK65,1,0))+(IF(AN65&gt;AM65,1,0))</f>
        <v>0</v>
      </c>
      <c r="Z65" s="564" t="str">
        <f>IF(T30=U30,X33,"2C")</f>
        <v>2C</v>
      </c>
      <c r="AA65" s="564"/>
      <c r="AB65" s="564"/>
      <c r="AC65" s="564"/>
      <c r="AD65" s="564"/>
      <c r="AE65" s="564"/>
      <c r="AF65" s="564"/>
      <c r="AG65" s="564"/>
      <c r="AH65" s="191" t="s">
        <v>141</v>
      </c>
      <c r="AI65" s="15"/>
      <c r="AJ65" s="16"/>
      <c r="AK65" s="15"/>
      <c r="AL65" s="16"/>
      <c r="AM65" s="36"/>
      <c r="AN65" s="37"/>
    </row>
    <row r="66" spans="1:40" ht="6.75" customHeight="1">
      <c r="A66" s="39"/>
      <c r="B66" s="39"/>
      <c r="C66" s="225"/>
      <c r="D66" s="225"/>
      <c r="E66" s="226"/>
      <c r="F66" s="226"/>
      <c r="G66" s="227"/>
      <c r="H66" s="227"/>
      <c r="I66" s="228"/>
      <c r="J66" s="229"/>
      <c r="K66" s="229"/>
      <c r="L66" s="229"/>
      <c r="M66" s="229"/>
      <c r="N66" s="229"/>
      <c r="O66" s="229"/>
      <c r="P66" s="229"/>
      <c r="Q66" s="229"/>
      <c r="R66" s="230"/>
      <c r="S66" s="38"/>
      <c r="T66" s="38"/>
      <c r="U66" s="38"/>
      <c r="V66" s="38"/>
      <c r="W66" s="38"/>
      <c r="X66" s="38"/>
      <c r="Y66" s="230"/>
      <c r="Z66" s="231"/>
      <c r="AA66" s="231"/>
      <c r="AB66" s="231"/>
      <c r="AC66" s="231"/>
      <c r="AD66" s="231"/>
      <c r="AE66" s="231"/>
      <c r="AF66" s="231"/>
      <c r="AG66" s="231"/>
      <c r="AH66" s="228"/>
      <c r="AI66" s="219"/>
      <c r="AJ66" s="219"/>
      <c r="AK66" s="219"/>
      <c r="AL66" s="219"/>
      <c r="AM66" s="219"/>
      <c r="AN66" s="219"/>
    </row>
    <row r="67" spans="1:40" ht="11.25" customHeight="1">
      <c r="A67" s="2" t="s">
        <v>142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59"/>
      <c r="AH67" s="59"/>
      <c r="AI67" s="59"/>
      <c r="AJ67" s="1"/>
      <c r="AK67" s="1"/>
      <c r="AL67" s="1"/>
      <c r="AM67" s="1"/>
      <c r="AN67" s="1"/>
    </row>
    <row r="68" spans="1:40" ht="10.5" customHeight="1">
      <c r="A68" s="4" t="s">
        <v>1</v>
      </c>
      <c r="B68" s="4"/>
      <c r="C68" s="282" t="s">
        <v>3</v>
      </c>
      <c r="D68" s="282"/>
      <c r="E68" s="4" t="s">
        <v>4</v>
      </c>
      <c r="F68" s="4" t="s">
        <v>5</v>
      </c>
      <c r="G68" s="283" t="s">
        <v>6</v>
      </c>
      <c r="H68" s="283"/>
      <c r="I68" s="1"/>
      <c r="J68" s="281" t="s">
        <v>7</v>
      </c>
      <c r="K68" s="281"/>
      <c r="L68" s="281"/>
      <c r="M68" s="281"/>
      <c r="N68" s="281"/>
      <c r="O68" s="281"/>
      <c r="P68" s="281"/>
      <c r="Q68" s="281"/>
      <c r="R68" s="4"/>
      <c r="S68" s="4" t="s">
        <v>8</v>
      </c>
      <c r="T68" s="4"/>
      <c r="U68" s="4"/>
      <c r="V68" s="4"/>
      <c r="W68" s="4"/>
      <c r="X68" s="4"/>
      <c r="Y68" s="5"/>
      <c r="Z68" s="281" t="s">
        <v>7</v>
      </c>
      <c r="AA68" s="281"/>
      <c r="AB68" s="281"/>
      <c r="AC68" s="281"/>
      <c r="AD68" s="281"/>
      <c r="AE68" s="281"/>
      <c r="AF68" s="281"/>
      <c r="AG68" s="281"/>
      <c r="AH68" s="1"/>
      <c r="AI68" s="281" t="s">
        <v>9</v>
      </c>
      <c r="AJ68" s="281"/>
      <c r="AK68" s="281" t="s">
        <v>10</v>
      </c>
      <c r="AL68" s="281"/>
      <c r="AM68" s="281" t="s">
        <v>11</v>
      </c>
      <c r="AN68" s="281"/>
    </row>
    <row r="69" spans="1:40" ht="12" customHeight="1">
      <c r="A69" s="232">
        <v>14</v>
      </c>
      <c r="B69" s="199"/>
      <c r="C69" s="557">
        <v>0.35416666666666669</v>
      </c>
      <c r="D69" s="558"/>
      <c r="E69" s="200"/>
      <c r="F69" s="200" t="str">
        <f>F65</f>
        <v>F</v>
      </c>
      <c r="G69" s="565" t="s">
        <v>13</v>
      </c>
      <c r="H69" s="566"/>
      <c r="I69" s="233" t="str">
        <f>"V"&amp;A53</f>
        <v>V10</v>
      </c>
      <c r="J69" s="561" t="str">
        <f>IF(R53&gt;Y53,J53,IF(Y53&gt;R53,Z53,IF(R53=Y53,"V"&amp;A53)))</f>
        <v>V10</v>
      </c>
      <c r="K69" s="561"/>
      <c r="L69" s="561"/>
      <c r="M69" s="561"/>
      <c r="N69" s="561"/>
      <c r="O69" s="561"/>
      <c r="P69" s="561"/>
      <c r="Q69" s="561"/>
      <c r="R69" s="202">
        <f>(IF(AI69&gt;AJ69,1,0))+(IF(AK69&gt;AL69,1,0))+(IF(AM69&gt;AN69,1,0))</f>
        <v>0</v>
      </c>
      <c r="S69" s="203" t="s">
        <v>8</v>
      </c>
      <c r="T69" s="204"/>
      <c r="U69" s="204"/>
      <c r="V69" s="204"/>
      <c r="W69" s="204"/>
      <c r="X69" s="204"/>
      <c r="Y69" s="202">
        <f>(IF(AJ69&gt;AI69,1,0))+(IF(AL69&gt;AK69,1,0))+(IF(AN69&gt;AM69,1,0))</f>
        <v>0</v>
      </c>
      <c r="Z69" s="562" t="str">
        <f>IF(R54&gt;Y54,J54,IF(Y54&gt;R54,Z54,IF(R54=Y54,"V"&amp;A54)))</f>
        <v>V11</v>
      </c>
      <c r="AA69" s="562"/>
      <c r="AB69" s="562"/>
      <c r="AC69" s="562"/>
      <c r="AD69" s="562"/>
      <c r="AE69" s="562"/>
      <c r="AF69" s="562"/>
      <c r="AG69" s="562"/>
      <c r="AH69" s="234" t="str">
        <f>"V"&amp;A54</f>
        <v>V11</v>
      </c>
      <c r="AI69" s="206"/>
      <c r="AJ69" s="207"/>
      <c r="AK69" s="206"/>
      <c r="AL69" s="207"/>
      <c r="AM69" s="206"/>
      <c r="AN69" s="207"/>
    </row>
    <row r="70" spans="1:40" ht="12" customHeight="1">
      <c r="A70" s="55">
        <f>A69+1</f>
        <v>15</v>
      </c>
      <c r="B70" s="8"/>
      <c r="C70" s="275">
        <v>0.39583333333333331</v>
      </c>
      <c r="D70" s="276"/>
      <c r="E70" s="9"/>
      <c r="F70" s="9" t="str">
        <f>F69</f>
        <v>F</v>
      </c>
      <c r="G70" s="277" t="s">
        <v>16</v>
      </c>
      <c r="H70" s="278"/>
      <c r="I70" s="190" t="str">
        <f>"V"&amp;A58</f>
        <v>V12</v>
      </c>
      <c r="J70" s="563" t="str">
        <f>IF(R58&gt;Y58,J58,IF(Y58&gt;R58,Z58,IF(R58=Y58,"V"&amp;A58)))</f>
        <v>V12</v>
      </c>
      <c r="K70" s="563"/>
      <c r="L70" s="563"/>
      <c r="M70" s="563"/>
      <c r="N70" s="563"/>
      <c r="O70" s="563"/>
      <c r="P70" s="563"/>
      <c r="Q70" s="563"/>
      <c r="R70" s="172">
        <f>(IF(AI70&gt;AJ70,1,0))+(IF(AK70&gt;AL70,1,0))+(IF(AM70&gt;AN70,1,0))</f>
        <v>0</v>
      </c>
      <c r="S70" s="12" t="s">
        <v>8</v>
      </c>
      <c r="T70" s="12"/>
      <c r="U70" s="12"/>
      <c r="V70" s="12"/>
      <c r="W70" s="12"/>
      <c r="X70" s="12"/>
      <c r="Y70" s="172">
        <f>(IF(AJ70&gt;AI70,1,0))+(IF(AL70&gt;AK70,1,0))+(IF(AN70&gt;AM70,1,0))</f>
        <v>0</v>
      </c>
      <c r="Z70" s="564" t="str">
        <f>IF(R65&gt;Y65,J65,IF(Y65&gt;R65,Z65,IF(R65=Y65,"V"&amp;A65)))</f>
        <v>V13</v>
      </c>
      <c r="AA70" s="564"/>
      <c r="AB70" s="564"/>
      <c r="AC70" s="564"/>
      <c r="AD70" s="564"/>
      <c r="AE70" s="564"/>
      <c r="AF70" s="564"/>
      <c r="AG70" s="564"/>
      <c r="AH70" s="191" t="str">
        <f>"V"&amp;A65</f>
        <v>V13</v>
      </c>
      <c r="AI70" s="15"/>
      <c r="AJ70" s="16"/>
      <c r="AK70" s="15"/>
      <c r="AL70" s="16"/>
      <c r="AM70" s="15"/>
      <c r="AN70" s="16"/>
    </row>
    <row r="71" spans="1:40" ht="12" customHeight="1">
      <c r="A71" s="232">
        <f>A70+1</f>
        <v>16</v>
      </c>
      <c r="B71" s="199"/>
      <c r="C71" s="557">
        <v>0.45833333333333331</v>
      </c>
      <c r="D71" s="558"/>
      <c r="E71" s="200"/>
      <c r="F71" s="200" t="str">
        <f>F70</f>
        <v>F</v>
      </c>
      <c r="G71" s="559" t="s">
        <v>119</v>
      </c>
      <c r="H71" s="560"/>
      <c r="I71" s="233" t="str">
        <f>"P"&amp;A69</f>
        <v>P14</v>
      </c>
      <c r="J71" s="561" t="str">
        <f>IF(R69&lt;Y69,J69,IF(Y69&lt;R69,Z69,IF(R69=Y69,"P"&amp;A69)))</f>
        <v>P14</v>
      </c>
      <c r="K71" s="561"/>
      <c r="L71" s="561"/>
      <c r="M71" s="561"/>
      <c r="N71" s="561"/>
      <c r="O71" s="561"/>
      <c r="P71" s="561"/>
      <c r="Q71" s="561"/>
      <c r="R71" s="202">
        <f>(IF(AI71&gt;AJ71,1,0))+(IF(AK71&gt;AL71,1,0))+(IF(AM71&gt;AN71,1,0))</f>
        <v>0</v>
      </c>
      <c r="S71" s="204" t="s">
        <v>8</v>
      </c>
      <c r="T71" s="204"/>
      <c r="U71" s="204"/>
      <c r="V71" s="204"/>
      <c r="W71" s="204"/>
      <c r="X71" s="204"/>
      <c r="Y71" s="202">
        <f>(IF(AJ71&gt;AI71,1,0))+(IF(AL71&gt;AK71,1,0))+(IF(AN71&gt;AM71,1,0))</f>
        <v>0</v>
      </c>
      <c r="Z71" s="562" t="str">
        <f>IF(R70&lt;Y70,J70,IF(Y70&lt;R70,Z70,IF(R70=Y70,"P"&amp;A70)))</f>
        <v>P15</v>
      </c>
      <c r="AA71" s="562"/>
      <c r="AB71" s="562"/>
      <c r="AC71" s="562"/>
      <c r="AD71" s="562"/>
      <c r="AE71" s="562"/>
      <c r="AF71" s="562"/>
      <c r="AG71" s="562"/>
      <c r="AH71" s="234" t="str">
        <f>"P"&amp;A70</f>
        <v>P15</v>
      </c>
      <c r="AI71" s="206"/>
      <c r="AJ71" s="207"/>
      <c r="AK71" s="206"/>
      <c r="AL71" s="207"/>
      <c r="AM71" s="206"/>
      <c r="AN71" s="207"/>
    </row>
    <row r="72" spans="1:40" ht="12" customHeight="1">
      <c r="A72" s="55">
        <f>A71+1</f>
        <v>17</v>
      </c>
      <c r="B72" s="8"/>
      <c r="C72" s="275">
        <v>0.5</v>
      </c>
      <c r="D72" s="276"/>
      <c r="E72" s="9"/>
      <c r="F72" s="9" t="str">
        <f>F71</f>
        <v>F</v>
      </c>
      <c r="G72" s="414" t="s">
        <v>22</v>
      </c>
      <c r="H72" s="415"/>
      <c r="I72" s="190" t="str">
        <f>"V"&amp;A69</f>
        <v>V14</v>
      </c>
      <c r="J72" s="563" t="str">
        <f>IF(R69&gt;Y69,J69,IF(Y69&gt;R69,Z69,IF(R69=Y69,"V"&amp;A69)))</f>
        <v>V14</v>
      </c>
      <c r="K72" s="563"/>
      <c r="L72" s="563"/>
      <c r="M72" s="563"/>
      <c r="N72" s="563"/>
      <c r="O72" s="563"/>
      <c r="P72" s="563"/>
      <c r="Q72" s="563"/>
      <c r="R72" s="172">
        <f>(IF(AI72&gt;AJ72,1,0))+(IF(AK72&gt;AL72,1,0))+(IF(AM72&gt;AN72,1,0))</f>
        <v>0</v>
      </c>
      <c r="S72" s="12" t="s">
        <v>8</v>
      </c>
      <c r="T72" s="12"/>
      <c r="U72" s="12"/>
      <c r="V72" s="12"/>
      <c r="W72" s="12"/>
      <c r="X72" s="12"/>
      <c r="Y72" s="172">
        <f>(IF(AJ72&gt;AI72,1,0))+(IF(AL72&gt;AK72,1,0))+(IF(AN72&gt;AM72,1,0))</f>
        <v>0</v>
      </c>
      <c r="Z72" s="564" t="str">
        <f>IF(R70&gt;Y70,J70,IF(Y70&gt;R70,Z70,IF(R70=Y70,"V"&amp;A70)))</f>
        <v>V15</v>
      </c>
      <c r="AA72" s="564"/>
      <c r="AB72" s="564"/>
      <c r="AC72" s="564"/>
      <c r="AD72" s="564"/>
      <c r="AE72" s="564"/>
      <c r="AF72" s="564"/>
      <c r="AG72" s="564"/>
      <c r="AH72" s="191" t="str">
        <f>"V"&amp;A70</f>
        <v>V15</v>
      </c>
      <c r="AI72" s="15"/>
      <c r="AJ72" s="16"/>
      <c r="AK72" s="15"/>
      <c r="AL72" s="16"/>
      <c r="AM72" s="15"/>
      <c r="AN72" s="16"/>
    </row>
    <row r="73" spans="1:40" ht="9" customHeight="1">
      <c r="A73" s="39"/>
      <c r="B73" s="39"/>
      <c r="C73" s="225"/>
      <c r="D73" s="225"/>
      <c r="E73" s="226"/>
      <c r="F73" s="226"/>
      <c r="G73" s="235"/>
      <c r="H73" s="235"/>
      <c r="I73" s="236"/>
      <c r="J73" s="229"/>
      <c r="K73" s="229"/>
      <c r="L73" s="229"/>
      <c r="M73" s="229"/>
      <c r="N73" s="229"/>
      <c r="O73" s="229"/>
      <c r="P73" s="229"/>
      <c r="Q73" s="229"/>
      <c r="R73" s="230"/>
      <c r="S73" s="38"/>
      <c r="T73" s="38"/>
      <c r="U73" s="38"/>
      <c r="V73" s="38"/>
      <c r="W73" s="38"/>
      <c r="X73" s="38"/>
      <c r="Y73" s="230"/>
      <c r="Z73" s="231"/>
      <c r="AA73" s="231"/>
      <c r="AB73" s="231"/>
      <c r="AC73" s="231"/>
      <c r="AD73" s="231"/>
      <c r="AE73" s="231"/>
      <c r="AF73" s="231"/>
      <c r="AG73" s="231"/>
      <c r="AH73" s="236"/>
      <c r="AI73" s="219"/>
      <c r="AJ73" s="219"/>
      <c r="AK73" s="219"/>
      <c r="AL73" s="219"/>
      <c r="AM73" s="219"/>
      <c r="AN73" s="219"/>
    </row>
    <row r="74" spans="1:40" ht="12" customHeight="1">
      <c r="A74" s="237" t="s">
        <v>62</v>
      </c>
      <c r="B74" s="57"/>
      <c r="C74" s="58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60"/>
      <c r="AF74" s="60"/>
      <c r="AG74" s="60"/>
      <c r="AH74" s="60"/>
      <c r="AI74" s="60"/>
      <c r="AJ74" s="60"/>
      <c r="AK74" s="60"/>
      <c r="AL74" s="60"/>
      <c r="AM74" s="60"/>
      <c r="AN74" s="60"/>
    </row>
    <row r="75" spans="1:40" ht="7.5" customHeight="1">
      <c r="A75" s="61"/>
      <c r="B75" s="61"/>
      <c r="C75" s="6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 customHeight="1">
      <c r="A76" s="58" t="s">
        <v>64</v>
      </c>
      <c r="B76" s="238"/>
      <c r="C76" s="239"/>
      <c r="D76" s="59"/>
      <c r="E76" s="59"/>
      <c r="F76" s="66" t="str">
        <f>IF(R72&gt;Y72,J72,IF(Y72&gt;R72,Z72,IF(R72=Y72,"1o Lugar")))</f>
        <v>1o Lugar</v>
      </c>
      <c r="G76" s="59"/>
      <c r="H76" s="59"/>
      <c r="I76" s="71"/>
      <c r="J76" s="72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ht="12" customHeight="1">
      <c r="A77" s="58" t="s">
        <v>66</v>
      </c>
      <c r="B77" s="238"/>
      <c r="C77" s="239"/>
      <c r="D77" s="59"/>
      <c r="E77" s="59"/>
      <c r="F77" s="67" t="str">
        <f>IF(R72&lt;Y72,J72,IF(Y72&lt;R72,Z72,IF(R72=Y72,"2o Lugar")))</f>
        <v>2o Lugar</v>
      </c>
      <c r="G77" s="59"/>
      <c r="H77" s="59"/>
      <c r="I77" s="71"/>
      <c r="J77" s="72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ht="12" customHeight="1">
      <c r="A78" s="58" t="s">
        <v>68</v>
      </c>
      <c r="B78" s="238"/>
      <c r="C78" s="239"/>
      <c r="D78" s="59"/>
      <c r="E78" s="59"/>
      <c r="F78" s="210" t="str">
        <f>IF(R71&gt;Y71,J71,IF(Y71&gt;R71,Z71,IF(R71=Y71,"3o Lugar")))</f>
        <v>3o Lugar</v>
      </c>
      <c r="G78" s="59"/>
      <c r="H78" s="59"/>
      <c r="I78" s="71"/>
      <c r="J78" s="72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ht="12" customHeight="1">
      <c r="A79" s="58" t="s">
        <v>70</v>
      </c>
      <c r="B79" s="238"/>
      <c r="C79" s="58"/>
      <c r="D79" s="59"/>
      <c r="E79" s="59"/>
      <c r="F79" s="210" t="str">
        <f>IF(R71&lt;Y71,J71,IF(Y71&lt;R71,Z71,IF(R71=Y71,"4o Lugar")))</f>
        <v>4o Lugar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ht="12" customHeight="1">
      <c r="A80" s="58" t="s">
        <v>84</v>
      </c>
      <c r="B80" s="238"/>
      <c r="C80" s="58"/>
      <c r="D80" s="59"/>
      <c r="E80" s="59"/>
      <c r="F80" s="240" t="str">
        <f>IF(T59=U59,X61,"5o Lugar")</f>
        <v>5o Lugar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40" ht="12" customHeight="1">
      <c r="A81" s="58" t="s">
        <v>89</v>
      </c>
      <c r="B81" s="238"/>
      <c r="C81" s="58"/>
      <c r="D81" s="59"/>
      <c r="E81" s="59"/>
      <c r="F81" s="240" t="str">
        <f>IF(T59=U59,X62,"6o Lugar")</f>
        <v>6o Lugar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</row>
    <row r="82" spans="1:40" ht="12" customHeight="1">
      <c r="A82" s="58" t="s">
        <v>94</v>
      </c>
      <c r="B82" s="238"/>
      <c r="C82" s="58"/>
      <c r="D82" s="59"/>
      <c r="E82" s="59"/>
      <c r="F82" s="240" t="str">
        <f>IF(T59=U59,X63,"7o Lugar")</f>
        <v>7o Lugar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</row>
    <row r="83" spans="1:40" ht="12" customHeight="1">
      <c r="A83" s="58" t="s">
        <v>99</v>
      </c>
      <c r="B83" s="238"/>
      <c r="C83" s="58"/>
      <c r="D83" s="59"/>
      <c r="E83" s="59"/>
      <c r="F83" s="240" t="str">
        <f>IF(T59=U59,X64,"8o Lugar")</f>
        <v>8o Lugar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</row>
    <row r="84" spans="1:40" ht="12" customHeight="1">
      <c r="A84" s="58" t="s">
        <v>120</v>
      </c>
      <c r="B84" s="238"/>
      <c r="C84" s="58"/>
      <c r="D84" s="59"/>
      <c r="E84" s="59"/>
      <c r="F84" s="240" t="str">
        <f>IF(T11=U11,X21,"9o Lugar")</f>
        <v>9o Lugar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</row>
    <row r="85" spans="1:40" ht="7.5" customHeight="1">
      <c r="A85" s="39"/>
      <c r="B85" s="39"/>
      <c r="C85" s="225"/>
      <c r="D85" s="225"/>
      <c r="E85" s="226"/>
      <c r="F85" s="226"/>
      <c r="G85" s="235"/>
      <c r="H85" s="235"/>
      <c r="I85" s="236"/>
      <c r="J85" s="229"/>
      <c r="K85" s="229"/>
      <c r="L85" s="229"/>
      <c r="M85" s="229"/>
      <c r="N85" s="229"/>
      <c r="O85" s="229"/>
      <c r="P85" s="229"/>
      <c r="Q85" s="229"/>
      <c r="R85" s="230"/>
      <c r="S85" s="38"/>
      <c r="T85" s="38"/>
      <c r="U85" s="38"/>
      <c r="V85" s="38"/>
      <c r="W85" s="38"/>
      <c r="X85" s="38"/>
      <c r="Y85" s="230"/>
      <c r="Z85" s="231"/>
      <c r="AA85" s="231"/>
      <c r="AB85" s="231"/>
      <c r="AC85" s="231"/>
      <c r="AD85" s="231"/>
      <c r="AE85" s="231"/>
      <c r="AF85" s="231"/>
      <c r="AG85" s="231"/>
      <c r="AH85" s="236"/>
      <c r="AI85" s="219"/>
      <c r="AJ85" s="219"/>
      <c r="AK85" s="219"/>
      <c r="AL85" s="219"/>
      <c r="AM85" s="219"/>
      <c r="AN85" s="219"/>
    </row>
    <row r="86" spans="1:40" ht="9" customHeight="1">
      <c r="A86" s="241" t="s">
        <v>121</v>
      </c>
      <c r="B86" s="242"/>
      <c r="C86" s="242"/>
      <c r="D86" s="242"/>
      <c r="E86" s="24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s="1" customFormat="1" ht="9" customHeight="1">
      <c r="A87" s="242" t="s">
        <v>122</v>
      </c>
      <c r="B87" s="242"/>
      <c r="C87" s="242"/>
      <c r="D87" s="242"/>
      <c r="E87" s="242"/>
    </row>
    <row r="88" spans="1:40" ht="9" customHeight="1">
      <c r="A88" s="242" t="s">
        <v>123</v>
      </c>
      <c r="B88" s="242"/>
      <c r="C88" s="242"/>
      <c r="D88" s="242"/>
      <c r="E88" s="24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9" customHeight="1">
      <c r="A89" s="242" t="s">
        <v>124</v>
      </c>
      <c r="B89" s="242"/>
      <c r="C89" s="242"/>
      <c r="D89" s="242"/>
      <c r="E89" s="24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9" customHeight="1">
      <c r="A90" s="242"/>
      <c r="B90" s="242"/>
      <c r="C90" s="242" t="s">
        <v>125</v>
      </c>
      <c r="D90" s="242"/>
      <c r="E90" s="24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9" customHeight="1">
      <c r="A91" s="242" t="s">
        <v>126</v>
      </c>
      <c r="B91" s="242"/>
      <c r="C91" s="242"/>
      <c r="D91" s="242"/>
      <c r="E91" s="24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9" customHeight="1">
      <c r="A92" s="242" t="s">
        <v>143</v>
      </c>
      <c r="B92" s="242"/>
      <c r="C92" s="242"/>
      <c r="D92" s="242"/>
      <c r="E92" s="242"/>
      <c r="F92" s="1"/>
      <c r="G92" s="1"/>
      <c r="H92" s="1"/>
      <c r="I92" s="1"/>
      <c r="J92" s="1"/>
      <c r="K92" s="1"/>
      <c r="L92" s="2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12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4.25" customHeight="1">
      <c r="A93" s="33"/>
      <c r="B93" s="33"/>
      <c r="C93" s="1"/>
      <c r="D93" s="35"/>
      <c r="E93" s="35"/>
      <c r="F93" s="35"/>
      <c r="G93" s="35"/>
      <c r="H93" s="35"/>
      <c r="I93" s="35"/>
      <c r="J93" s="35"/>
      <c r="K93" s="35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2" ht="12.75" customHeight="1">
      <c r="A97" s="1"/>
      <c r="B97" s="1"/>
    </row>
    <row r="98" spans="1:2" ht="12.75" customHeight="1">
      <c r="A98" s="1"/>
      <c r="B98" s="1"/>
    </row>
    <row r="99" spans="1:2" ht="12.75" customHeight="1">
      <c r="A99" s="1"/>
      <c r="B99" s="1"/>
    </row>
    <row r="100" spans="1:2" ht="12.75" customHeight="1">
      <c r="A100" s="1"/>
      <c r="B100" s="1"/>
    </row>
    <row r="101" spans="1:2" ht="12.75" customHeight="1">
      <c r="A101" s="1"/>
      <c r="B101" s="1"/>
    </row>
    <row r="102" spans="1:2" ht="12.75" customHeight="1">
      <c r="A102" s="1"/>
      <c r="B102" s="1"/>
    </row>
    <row r="103" spans="1:2" ht="12.75" customHeight="1">
      <c r="A103" s="1"/>
      <c r="B103" s="1"/>
    </row>
    <row r="104" spans="1:2" ht="12.75" customHeight="1">
      <c r="A104" s="1"/>
      <c r="B104" s="1"/>
    </row>
    <row r="105" spans="1:2" ht="12.75" customHeight="1">
      <c r="A105" s="1"/>
      <c r="B105" s="1"/>
    </row>
    <row r="106" spans="1:2" ht="12.75" customHeight="1">
      <c r="A106" s="1"/>
      <c r="B106" s="1"/>
    </row>
    <row r="107" spans="1:2" ht="12.75" customHeight="1">
      <c r="A107" s="1"/>
      <c r="B107" s="1"/>
    </row>
    <row r="108" spans="1:2" ht="12.75" customHeight="1">
      <c r="A108" s="33"/>
      <c r="B108" s="33"/>
    </row>
    <row r="109" spans="1:2" ht="12.75" customHeight="1">
      <c r="A109" s="3"/>
      <c r="B109" s="3"/>
    </row>
    <row r="110" spans="1:2" ht="12.75" customHeight="1">
      <c r="A110" s="4"/>
      <c r="B110" s="4"/>
    </row>
    <row r="111" spans="1:2" ht="12.75" customHeight="1">
      <c r="A111" s="1"/>
      <c r="B111" s="1"/>
    </row>
    <row r="112" spans="1:2" ht="12.75" customHeight="1">
      <c r="A112" s="1"/>
      <c r="B112" s="1"/>
    </row>
    <row r="113" spans="35:39" ht="12.75" customHeight="1">
      <c r="AI113" s="1"/>
      <c r="AJ113" s="1"/>
      <c r="AK113" s="1"/>
      <c r="AL113" s="1"/>
      <c r="AM113" s="1"/>
    </row>
    <row r="114" spans="35:39" ht="12.75" customHeight="1">
      <c r="AI114" s="1"/>
      <c r="AJ114" s="1"/>
      <c r="AK114" s="1"/>
      <c r="AL114" s="1"/>
      <c r="AM114" s="1"/>
    </row>
    <row r="115" spans="35:39" ht="12.75" customHeight="1">
      <c r="AI115" s="1"/>
      <c r="AJ115" s="1"/>
      <c r="AK115" s="1"/>
      <c r="AL115" s="1"/>
      <c r="AM115" s="1"/>
    </row>
    <row r="116" spans="35:39" ht="12.75" customHeight="1">
      <c r="AI116" s="1"/>
      <c r="AJ116" s="1"/>
      <c r="AK116" s="1"/>
      <c r="AL116" s="1"/>
      <c r="AM116" s="1"/>
    </row>
    <row r="117" spans="35:39" ht="12.75" customHeight="1">
      <c r="AI117" s="1"/>
      <c r="AJ117" s="1"/>
      <c r="AK117" s="1"/>
      <c r="AL117" s="1"/>
      <c r="AM117" s="1"/>
    </row>
    <row r="118" spans="35:39" ht="12.75" customHeight="1">
      <c r="AI118" s="1"/>
      <c r="AJ118" s="1"/>
      <c r="AK118" s="1"/>
      <c r="AL118" s="1"/>
      <c r="AM118" s="1"/>
    </row>
    <row r="119" spans="35:39" ht="12.75" customHeight="1">
      <c r="AI119" s="1"/>
      <c r="AJ119" s="1"/>
      <c r="AK119" s="1"/>
      <c r="AL119" s="1"/>
      <c r="AM119" s="1"/>
    </row>
    <row r="120" spans="35:39" ht="12.75" customHeight="1">
      <c r="AI120" s="1"/>
      <c r="AJ120" s="1"/>
      <c r="AK120" s="1"/>
      <c r="AL120" s="1"/>
      <c r="AM120" s="1"/>
    </row>
    <row r="121" spans="35:39" ht="12.75" customHeight="1">
      <c r="AI121" s="1"/>
      <c r="AJ121" s="1"/>
      <c r="AK121" s="1"/>
      <c r="AL121" s="1"/>
      <c r="AM121" s="1"/>
    </row>
    <row r="122" spans="35:39" ht="12.75" customHeight="1">
      <c r="AI122" s="1"/>
      <c r="AJ122" s="1"/>
      <c r="AK122" s="1"/>
      <c r="AL122" s="1"/>
      <c r="AM122" s="1"/>
    </row>
    <row r="123" spans="35:39" ht="12.75" customHeight="1">
      <c r="AI123" s="1"/>
      <c r="AJ123" s="1"/>
      <c r="AK123" s="1"/>
      <c r="AL123" s="1"/>
      <c r="AM123" s="1"/>
    </row>
    <row r="124" spans="35:39" ht="12.75" customHeight="1">
      <c r="AI124" s="1"/>
      <c r="AJ124" s="1"/>
      <c r="AK124" s="1"/>
      <c r="AL124" s="1"/>
      <c r="AM124" s="1"/>
    </row>
    <row r="125" spans="35:39" ht="12.75" customHeight="1">
      <c r="AI125" s="1"/>
      <c r="AJ125" s="1"/>
      <c r="AK125" s="1"/>
      <c r="AL125" s="1"/>
      <c r="AM125" s="1"/>
    </row>
    <row r="126" spans="35:39" ht="12.75" customHeight="1">
      <c r="AI126" s="1"/>
      <c r="AJ126" s="1"/>
      <c r="AK126" s="1"/>
      <c r="AL126" s="1"/>
      <c r="AM126" s="1"/>
    </row>
    <row r="127" spans="35:39" ht="12.75" customHeight="1">
      <c r="AI127" s="1"/>
      <c r="AJ127" s="1"/>
      <c r="AK127" s="1"/>
      <c r="AL127" s="1"/>
      <c r="AM127" s="1"/>
    </row>
    <row r="128" spans="35:39" ht="12.75" customHeight="1">
      <c r="AI128" s="1"/>
      <c r="AJ128" s="1"/>
      <c r="AK128" s="1"/>
      <c r="AL128" s="1"/>
      <c r="AM128" s="1"/>
    </row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50" hidden="1"/>
    <row r="151" hidden="1"/>
    <row r="152" hidden="1"/>
    <row r="153" hidden="1"/>
    <row r="154" hidden="1"/>
    <row r="155" hidden="1"/>
    <row r="156" hidden="1"/>
    <row r="157" hidden="1"/>
    <row r="158" hidden="1"/>
  </sheetData>
  <protectedRanges>
    <protectedRange sqref="C7:K9 C26:K28 C32:K34 AI38:AN43 AI47:AN49 AI53:AN54 AI65 AI58 AI69:AN72 AJ58:AN65" name="Intervalo1"/>
  </protectedRanges>
  <mergeCells count="407">
    <mergeCell ref="A1:AN2"/>
    <mergeCell ref="A3:AN3"/>
    <mergeCell ref="A5:F6"/>
    <mergeCell ref="G5:H6"/>
    <mergeCell ref="I5:K5"/>
    <mergeCell ref="L5:M6"/>
    <mergeCell ref="N5:O6"/>
    <mergeCell ref="P5:Q6"/>
    <mergeCell ref="R5:S6"/>
    <mergeCell ref="Y5:AE5"/>
    <mergeCell ref="AF5:AL5"/>
    <mergeCell ref="AM5:AN6"/>
    <mergeCell ref="I6:K6"/>
    <mergeCell ref="Y6:Z6"/>
    <mergeCell ref="AA6:AB6"/>
    <mergeCell ref="AC6:AE6"/>
    <mergeCell ref="AF6:AG6"/>
    <mergeCell ref="AH6:AI6"/>
    <mergeCell ref="AJ6:AL6"/>
    <mergeCell ref="AA7:AB7"/>
    <mergeCell ref="AC7:AE7"/>
    <mergeCell ref="AF7:AG7"/>
    <mergeCell ref="AH7:AI7"/>
    <mergeCell ref="AJ7:AL7"/>
    <mergeCell ref="AM7:AN7"/>
    <mergeCell ref="C7:K7"/>
    <mergeCell ref="L7:M7"/>
    <mergeCell ref="N7:O7"/>
    <mergeCell ref="P7:Q7"/>
    <mergeCell ref="R7:S7"/>
    <mergeCell ref="Y7:Z7"/>
    <mergeCell ref="AA8:AB8"/>
    <mergeCell ref="AC8:AE8"/>
    <mergeCell ref="AF8:AG8"/>
    <mergeCell ref="AH8:AI8"/>
    <mergeCell ref="AJ8:AL8"/>
    <mergeCell ref="AM8:AN8"/>
    <mergeCell ref="C8:K8"/>
    <mergeCell ref="L8:M8"/>
    <mergeCell ref="N8:O8"/>
    <mergeCell ref="P8:Q8"/>
    <mergeCell ref="R8:S8"/>
    <mergeCell ref="Y8:Z8"/>
    <mergeCell ref="AA9:AB9"/>
    <mergeCell ref="AC9:AE9"/>
    <mergeCell ref="AF9:AG9"/>
    <mergeCell ref="AH9:AI9"/>
    <mergeCell ref="AJ9:AL9"/>
    <mergeCell ref="AM9:AN9"/>
    <mergeCell ref="C9:K9"/>
    <mergeCell ref="L9:M9"/>
    <mergeCell ref="N9:O9"/>
    <mergeCell ref="P9:Q9"/>
    <mergeCell ref="R9:S9"/>
    <mergeCell ref="Y9:Z9"/>
    <mergeCell ref="C14:K14"/>
    <mergeCell ref="L14:M14"/>
    <mergeCell ref="N14:O14"/>
    <mergeCell ref="P14:Q14"/>
    <mergeCell ref="R14:S14"/>
    <mergeCell ref="C13:K13"/>
    <mergeCell ref="L13:M13"/>
    <mergeCell ref="N13:O13"/>
    <mergeCell ref="P13:Q13"/>
    <mergeCell ref="R13:S13"/>
    <mergeCell ref="Y14:Z14"/>
    <mergeCell ref="AA14:AB14"/>
    <mergeCell ref="AC14:AE14"/>
    <mergeCell ref="AF14:AG14"/>
    <mergeCell ref="AH14:AI14"/>
    <mergeCell ref="AJ14:AL14"/>
    <mergeCell ref="AA13:AB13"/>
    <mergeCell ref="AC13:AE13"/>
    <mergeCell ref="AF13:AG13"/>
    <mergeCell ref="AH13:AI13"/>
    <mergeCell ref="AJ13:AL13"/>
    <mergeCell ref="Y13:Z13"/>
    <mergeCell ref="C16:K16"/>
    <mergeCell ref="L16:M16"/>
    <mergeCell ref="N16:O16"/>
    <mergeCell ref="P16:Q16"/>
    <mergeCell ref="R16:S16"/>
    <mergeCell ref="C15:K15"/>
    <mergeCell ref="L15:M15"/>
    <mergeCell ref="N15:O15"/>
    <mergeCell ref="P15:Q15"/>
    <mergeCell ref="R15:S15"/>
    <mergeCell ref="Y16:Z16"/>
    <mergeCell ref="AA16:AB16"/>
    <mergeCell ref="AC16:AE16"/>
    <mergeCell ref="AF16:AG16"/>
    <mergeCell ref="AH16:AI16"/>
    <mergeCell ref="AJ16:AL16"/>
    <mergeCell ref="AA15:AB15"/>
    <mergeCell ref="AC15:AE15"/>
    <mergeCell ref="AF15:AG15"/>
    <mergeCell ref="AH15:AI15"/>
    <mergeCell ref="AJ15:AL15"/>
    <mergeCell ref="Y15:Z15"/>
    <mergeCell ref="C18:K18"/>
    <mergeCell ref="L18:M18"/>
    <mergeCell ref="N18:O18"/>
    <mergeCell ref="P18:Q18"/>
    <mergeCell ref="R18:S18"/>
    <mergeCell ref="C17:K17"/>
    <mergeCell ref="L17:M17"/>
    <mergeCell ref="N17:O17"/>
    <mergeCell ref="P17:Q17"/>
    <mergeCell ref="R17:S17"/>
    <mergeCell ref="Y18:Z18"/>
    <mergeCell ref="AA18:AB18"/>
    <mergeCell ref="AC18:AE18"/>
    <mergeCell ref="AF18:AG18"/>
    <mergeCell ref="AH18:AI18"/>
    <mergeCell ref="AJ18:AL18"/>
    <mergeCell ref="AA17:AB17"/>
    <mergeCell ref="AC17:AE17"/>
    <mergeCell ref="AF17:AG17"/>
    <mergeCell ref="AH17:AI17"/>
    <mergeCell ref="AJ17:AL17"/>
    <mergeCell ref="Y17:Z17"/>
    <mergeCell ref="C20:K20"/>
    <mergeCell ref="L20:M20"/>
    <mergeCell ref="N20:O20"/>
    <mergeCell ref="P20:Q20"/>
    <mergeCell ref="R20:S20"/>
    <mergeCell ref="C19:K19"/>
    <mergeCell ref="L19:M19"/>
    <mergeCell ref="N19:O19"/>
    <mergeCell ref="P19:Q19"/>
    <mergeCell ref="R19:S19"/>
    <mergeCell ref="Y20:Z20"/>
    <mergeCell ref="AA20:AB20"/>
    <mergeCell ref="AC20:AE20"/>
    <mergeCell ref="AF20:AG20"/>
    <mergeCell ref="AH20:AI20"/>
    <mergeCell ref="AJ20:AL20"/>
    <mergeCell ref="AA19:AB19"/>
    <mergeCell ref="AC19:AE19"/>
    <mergeCell ref="AF19:AG19"/>
    <mergeCell ref="AH19:AI19"/>
    <mergeCell ref="AJ19:AL19"/>
    <mergeCell ref="Y19:Z19"/>
    <mergeCell ref="AM24:AN25"/>
    <mergeCell ref="I25:K25"/>
    <mergeCell ref="Y25:Z25"/>
    <mergeCell ref="AA25:AB25"/>
    <mergeCell ref="AC25:AE25"/>
    <mergeCell ref="AF25:AG25"/>
    <mergeCell ref="AA21:AB21"/>
    <mergeCell ref="AC21:AE21"/>
    <mergeCell ref="AF21:AG21"/>
    <mergeCell ref="AH21:AI21"/>
    <mergeCell ref="AJ21:AL21"/>
    <mergeCell ref="I24:K24"/>
    <mergeCell ref="L24:M25"/>
    <mergeCell ref="N24:O25"/>
    <mergeCell ref="C21:K21"/>
    <mergeCell ref="L21:M21"/>
    <mergeCell ref="N21:O21"/>
    <mergeCell ref="P21:Q21"/>
    <mergeCell ref="R21:S21"/>
    <mergeCell ref="Y21:Z21"/>
    <mergeCell ref="C27:K27"/>
    <mergeCell ref="L27:M27"/>
    <mergeCell ref="N27:O27"/>
    <mergeCell ref="P27:Q27"/>
    <mergeCell ref="R27:S27"/>
    <mergeCell ref="Y27:Z27"/>
    <mergeCell ref="AH25:AI25"/>
    <mergeCell ref="AJ25:AL25"/>
    <mergeCell ref="C26:K26"/>
    <mergeCell ref="L26:M26"/>
    <mergeCell ref="N26:O26"/>
    <mergeCell ref="P26:Q26"/>
    <mergeCell ref="R26:S26"/>
    <mergeCell ref="Y26:Z26"/>
    <mergeCell ref="AA26:AB26"/>
    <mergeCell ref="AC26:AE26"/>
    <mergeCell ref="P24:Q25"/>
    <mergeCell ref="R24:S25"/>
    <mergeCell ref="Y24:AE24"/>
    <mergeCell ref="AF24:AL24"/>
    <mergeCell ref="A24:F25"/>
    <mergeCell ref="G24:H25"/>
    <mergeCell ref="AA27:AB27"/>
    <mergeCell ref="AC27:AE27"/>
    <mergeCell ref="AF27:AG27"/>
    <mergeCell ref="AH27:AI27"/>
    <mergeCell ref="AJ27:AL27"/>
    <mergeCell ref="AM27:AN27"/>
    <mergeCell ref="AF26:AG26"/>
    <mergeCell ref="AH26:AI26"/>
    <mergeCell ref="AJ26:AL26"/>
    <mergeCell ref="AM26:AN26"/>
    <mergeCell ref="AA28:AB28"/>
    <mergeCell ref="AC28:AE28"/>
    <mergeCell ref="AF28:AG28"/>
    <mergeCell ref="AH28:AI28"/>
    <mergeCell ref="AJ28:AL28"/>
    <mergeCell ref="AM28:AN28"/>
    <mergeCell ref="AM30:AN31"/>
    <mergeCell ref="I31:K31"/>
    <mergeCell ref="Y31:Z31"/>
    <mergeCell ref="AA31:AB31"/>
    <mergeCell ref="AC31:AE31"/>
    <mergeCell ref="AF31:AG31"/>
    <mergeCell ref="AH31:AI31"/>
    <mergeCell ref="A30:F31"/>
    <mergeCell ref="G30:H31"/>
    <mergeCell ref="I30:K30"/>
    <mergeCell ref="L30:M31"/>
    <mergeCell ref="N30:O31"/>
    <mergeCell ref="P30:Q31"/>
    <mergeCell ref="AJ31:AL31"/>
    <mergeCell ref="R30:S31"/>
    <mergeCell ref="Y30:AE30"/>
    <mergeCell ref="AF30:AL30"/>
    <mergeCell ref="AA32:AB32"/>
    <mergeCell ref="AC32:AE32"/>
    <mergeCell ref="AF32:AG32"/>
    <mergeCell ref="C28:K28"/>
    <mergeCell ref="L28:M28"/>
    <mergeCell ref="N28:O28"/>
    <mergeCell ref="P28:Q28"/>
    <mergeCell ref="R28:S28"/>
    <mergeCell ref="Y28:Z28"/>
    <mergeCell ref="G38:H38"/>
    <mergeCell ref="J38:Q38"/>
    <mergeCell ref="Z38:AG38"/>
    <mergeCell ref="AH32:AI32"/>
    <mergeCell ref="AJ32:AL32"/>
    <mergeCell ref="AM32:AN32"/>
    <mergeCell ref="C33:K33"/>
    <mergeCell ref="L33:M33"/>
    <mergeCell ref="N33:O33"/>
    <mergeCell ref="P33:Q33"/>
    <mergeCell ref="R33:S33"/>
    <mergeCell ref="Y33:Z33"/>
    <mergeCell ref="AA33:AB33"/>
    <mergeCell ref="AC33:AE33"/>
    <mergeCell ref="AF33:AG33"/>
    <mergeCell ref="AH33:AI33"/>
    <mergeCell ref="AJ33:AL33"/>
    <mergeCell ref="AM33:AN33"/>
    <mergeCell ref="C32:K32"/>
    <mergeCell ref="L32:M32"/>
    <mergeCell ref="N32:O32"/>
    <mergeCell ref="P32:Q32"/>
    <mergeCell ref="R32:S32"/>
    <mergeCell ref="Y32:Z32"/>
    <mergeCell ref="C39:D39"/>
    <mergeCell ref="G39:H39"/>
    <mergeCell ref="J39:Q39"/>
    <mergeCell ref="Z39:AG39"/>
    <mergeCell ref="AM34:AN34"/>
    <mergeCell ref="C37:D37"/>
    <mergeCell ref="G37:H37"/>
    <mergeCell ref="J37:Q37"/>
    <mergeCell ref="Z37:AG37"/>
    <mergeCell ref="AI37:AJ37"/>
    <mergeCell ref="AK37:AL37"/>
    <mergeCell ref="AM37:AN37"/>
    <mergeCell ref="Y34:Z34"/>
    <mergeCell ref="AA34:AB34"/>
    <mergeCell ref="AC34:AE34"/>
    <mergeCell ref="AF34:AG34"/>
    <mergeCell ref="AH34:AI34"/>
    <mergeCell ref="AJ34:AL34"/>
    <mergeCell ref="C34:K34"/>
    <mergeCell ref="L34:M34"/>
    <mergeCell ref="N34:O34"/>
    <mergeCell ref="P34:Q34"/>
    <mergeCell ref="R34:S34"/>
    <mergeCell ref="C38:D38"/>
    <mergeCell ref="C42:D42"/>
    <mergeCell ref="G42:H42"/>
    <mergeCell ref="J42:Q42"/>
    <mergeCell ref="Z42:AG42"/>
    <mergeCell ref="C43:D43"/>
    <mergeCell ref="G43:H43"/>
    <mergeCell ref="J43:Q43"/>
    <mergeCell ref="Z43:AG43"/>
    <mergeCell ref="C40:D40"/>
    <mergeCell ref="G40:H40"/>
    <mergeCell ref="J40:Q40"/>
    <mergeCell ref="Z40:AG40"/>
    <mergeCell ref="C41:D41"/>
    <mergeCell ref="G41:H41"/>
    <mergeCell ref="J41:Q41"/>
    <mergeCell ref="Z41:AG41"/>
    <mergeCell ref="AM46:AN46"/>
    <mergeCell ref="C47:D47"/>
    <mergeCell ref="G47:H47"/>
    <mergeCell ref="J47:Q47"/>
    <mergeCell ref="Z47:AG47"/>
    <mergeCell ref="C48:D48"/>
    <mergeCell ref="G48:H48"/>
    <mergeCell ref="J48:Q48"/>
    <mergeCell ref="Z48:AG48"/>
    <mergeCell ref="C46:D46"/>
    <mergeCell ref="G46:H46"/>
    <mergeCell ref="J46:Q46"/>
    <mergeCell ref="Z46:AG46"/>
    <mergeCell ref="AI46:AJ46"/>
    <mergeCell ref="AK46:AL46"/>
    <mergeCell ref="AI52:AJ52"/>
    <mergeCell ref="AK52:AL52"/>
    <mergeCell ref="AM52:AN52"/>
    <mergeCell ref="C53:D53"/>
    <mergeCell ref="G53:H53"/>
    <mergeCell ref="J53:Q53"/>
    <mergeCell ref="Z53:AG53"/>
    <mergeCell ref="C49:D49"/>
    <mergeCell ref="G49:H49"/>
    <mergeCell ref="J49:Q49"/>
    <mergeCell ref="Z49:AG49"/>
    <mergeCell ref="C52:D52"/>
    <mergeCell ref="G52:H52"/>
    <mergeCell ref="J52:Q52"/>
    <mergeCell ref="Z52:AG52"/>
    <mergeCell ref="AI57:AJ57"/>
    <mergeCell ref="AK57:AL57"/>
    <mergeCell ref="AM57:AN57"/>
    <mergeCell ref="C58:D58"/>
    <mergeCell ref="G58:H58"/>
    <mergeCell ref="J58:Q58"/>
    <mergeCell ref="Z58:AG58"/>
    <mergeCell ref="C54:D54"/>
    <mergeCell ref="G54:H54"/>
    <mergeCell ref="J54:Q54"/>
    <mergeCell ref="Z54:AG54"/>
    <mergeCell ref="C57:D57"/>
    <mergeCell ref="G57:H57"/>
    <mergeCell ref="J57:Q57"/>
    <mergeCell ref="Z57:AG57"/>
    <mergeCell ref="C62:K62"/>
    <mergeCell ref="L62:M62"/>
    <mergeCell ref="N62:O62"/>
    <mergeCell ref="P62:Q62"/>
    <mergeCell ref="R62:S62"/>
    <mergeCell ref="C61:K61"/>
    <mergeCell ref="L61:M61"/>
    <mergeCell ref="N61:O61"/>
    <mergeCell ref="P61:Q61"/>
    <mergeCell ref="R61:S61"/>
    <mergeCell ref="Y62:Z62"/>
    <mergeCell ref="AA62:AB62"/>
    <mergeCell ref="AC62:AE62"/>
    <mergeCell ref="AF62:AG62"/>
    <mergeCell ref="AH62:AI62"/>
    <mergeCell ref="AJ62:AL62"/>
    <mergeCell ref="AA61:AB61"/>
    <mergeCell ref="AC61:AE61"/>
    <mergeCell ref="AF61:AG61"/>
    <mergeCell ref="AH61:AI61"/>
    <mergeCell ref="AJ61:AL61"/>
    <mergeCell ref="Y61:Z61"/>
    <mergeCell ref="C64:K64"/>
    <mergeCell ref="L64:M64"/>
    <mergeCell ref="N64:O64"/>
    <mergeCell ref="P64:Q64"/>
    <mergeCell ref="R64:S64"/>
    <mergeCell ref="C63:K63"/>
    <mergeCell ref="L63:M63"/>
    <mergeCell ref="N63:O63"/>
    <mergeCell ref="P63:Q63"/>
    <mergeCell ref="R63:S63"/>
    <mergeCell ref="Y64:Z64"/>
    <mergeCell ref="AA64:AB64"/>
    <mergeCell ref="AC64:AE64"/>
    <mergeCell ref="AF64:AG64"/>
    <mergeCell ref="AH64:AI64"/>
    <mergeCell ref="AJ64:AL64"/>
    <mergeCell ref="AA63:AB63"/>
    <mergeCell ref="AC63:AE63"/>
    <mergeCell ref="AF63:AG63"/>
    <mergeCell ref="AH63:AI63"/>
    <mergeCell ref="AJ63:AL63"/>
    <mergeCell ref="Y63:Z63"/>
    <mergeCell ref="AI68:AJ68"/>
    <mergeCell ref="AK68:AL68"/>
    <mergeCell ref="AM68:AN68"/>
    <mergeCell ref="C69:D69"/>
    <mergeCell ref="G69:H69"/>
    <mergeCell ref="J69:Q69"/>
    <mergeCell ref="Z69:AG69"/>
    <mergeCell ref="C65:D65"/>
    <mergeCell ref="G65:H65"/>
    <mergeCell ref="J65:Q65"/>
    <mergeCell ref="Z65:AG65"/>
    <mergeCell ref="C68:D68"/>
    <mergeCell ref="G68:H68"/>
    <mergeCell ref="J68:Q68"/>
    <mergeCell ref="Z68:AG68"/>
    <mergeCell ref="C72:D72"/>
    <mergeCell ref="G72:H72"/>
    <mergeCell ref="J72:Q72"/>
    <mergeCell ref="Z72:AG72"/>
    <mergeCell ref="C70:D70"/>
    <mergeCell ref="G70:H70"/>
    <mergeCell ref="J70:Q70"/>
    <mergeCell ref="Z70:AG70"/>
    <mergeCell ref="C71:D71"/>
    <mergeCell ref="G71:H71"/>
    <mergeCell ref="J71:Q71"/>
    <mergeCell ref="Z71:AG71"/>
  </mergeCells>
  <conditionalFormatting sqref="AM7:AN11 AM26:AN28 AM32:AN34">
    <cfRule type="cellIs" dxfId="5" priority="1" stopIfTrue="1" operator="equal">
      <formula>"1o"</formula>
    </cfRule>
    <cfRule type="cellIs" dxfId="4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N81"/>
  <sheetViews>
    <sheetView topLeftCell="A7" zoomScale="107" workbookViewId="0">
      <selection activeCell="C22" sqref="C22:K22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19" width="2.7109375" style="1" customWidth="1"/>
    <col min="20" max="21" width="9.140625" style="1" hidden="1" customWidth="1"/>
    <col min="22" max="22" width="7" style="1" hidden="1" customWidth="1"/>
    <col min="23" max="23" width="4.5703125" style="1" hidden="1" customWidth="1"/>
    <col min="24" max="24" width="8" style="1" hidden="1" customWidth="1"/>
    <col min="25" max="40" width="2.7109375" style="1" customWidth="1"/>
    <col min="41" max="16384" width="9.140625" style="1"/>
  </cols>
  <sheetData>
    <row r="1" spans="1:40" s="243" customFormat="1" ht="9.75" customHeight="1">
      <c r="A1" s="714" t="s">
        <v>144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6"/>
    </row>
    <row r="2" spans="1:40" s="243" customFormat="1" ht="9.75" customHeight="1">
      <c r="A2" s="717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718"/>
      <c r="Y2" s="718"/>
      <c r="Z2" s="718"/>
      <c r="AA2" s="718"/>
      <c r="AB2" s="718"/>
      <c r="AC2" s="718"/>
      <c r="AD2" s="718"/>
      <c r="AE2" s="718"/>
      <c r="AF2" s="718"/>
      <c r="AG2" s="718"/>
      <c r="AH2" s="718"/>
      <c r="AI2" s="718"/>
      <c r="AJ2" s="718"/>
      <c r="AK2" s="718"/>
      <c r="AL2" s="718"/>
      <c r="AM2" s="718"/>
      <c r="AN2" s="719"/>
    </row>
    <row r="3" spans="1:40" s="243" customFormat="1" ht="9.75" customHeight="1">
      <c r="A3" s="717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9"/>
    </row>
    <row r="4" spans="1:40" ht="12" customHeight="1" thickBot="1">
      <c r="A4" s="681" t="s">
        <v>91</v>
      </c>
      <c r="B4" s="682"/>
      <c r="C4" s="682"/>
      <c r="D4" s="682"/>
      <c r="E4" s="682"/>
      <c r="F4" s="682"/>
      <c r="G4" s="682"/>
      <c r="H4" s="682"/>
      <c r="I4" s="682"/>
      <c r="J4" s="682"/>
      <c r="K4" s="682"/>
      <c r="L4" s="682"/>
      <c r="M4" s="682"/>
      <c r="N4" s="682"/>
      <c r="O4" s="682"/>
      <c r="P4" s="682"/>
      <c r="Q4" s="682"/>
      <c r="R4" s="682"/>
      <c r="S4" s="682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2"/>
      <c r="AG4" s="682"/>
      <c r="AH4" s="682"/>
      <c r="AI4" s="682"/>
      <c r="AJ4" s="682"/>
      <c r="AK4" s="682"/>
      <c r="AL4" s="682"/>
      <c r="AM4" s="682"/>
      <c r="AN4" s="683"/>
    </row>
    <row r="5" spans="1:40" ht="12" customHeight="1" thickBot="1"/>
    <row r="6" spans="1:40" ht="12" customHeight="1">
      <c r="A6" s="363" t="s">
        <v>25</v>
      </c>
      <c r="B6" s="364"/>
      <c r="C6" s="364"/>
      <c r="D6" s="364"/>
      <c r="E6" s="364"/>
      <c r="F6" s="364"/>
      <c r="G6" s="367" t="s">
        <v>87</v>
      </c>
      <c r="H6" s="368"/>
      <c r="I6" s="371" t="s">
        <v>5</v>
      </c>
      <c r="J6" s="372"/>
      <c r="K6" s="373"/>
      <c r="L6" s="344" t="s">
        <v>27</v>
      </c>
      <c r="M6" s="345"/>
      <c r="N6" s="344" t="s">
        <v>28</v>
      </c>
      <c r="O6" s="345"/>
      <c r="P6" s="344" t="s">
        <v>29</v>
      </c>
      <c r="Q6" s="345"/>
      <c r="R6" s="348" t="s">
        <v>30</v>
      </c>
      <c r="S6" s="349"/>
      <c r="T6" s="17">
        <f>SUM(L8:M11)</f>
        <v>0</v>
      </c>
      <c r="U6" s="18">
        <v>12</v>
      </c>
      <c r="V6" s="18"/>
      <c r="W6" s="18"/>
      <c r="X6" s="18"/>
      <c r="Y6" s="447" t="s">
        <v>31</v>
      </c>
      <c r="Z6" s="448"/>
      <c r="AA6" s="448"/>
      <c r="AB6" s="448"/>
      <c r="AC6" s="448"/>
      <c r="AD6" s="448"/>
      <c r="AE6" s="449"/>
      <c r="AF6" s="447" t="s">
        <v>32</v>
      </c>
      <c r="AG6" s="448"/>
      <c r="AH6" s="448"/>
      <c r="AI6" s="448"/>
      <c r="AJ6" s="448"/>
      <c r="AK6" s="448"/>
      <c r="AL6" s="449"/>
      <c r="AM6" s="355" t="s">
        <v>33</v>
      </c>
      <c r="AN6" s="356"/>
    </row>
    <row r="7" spans="1:40" ht="12" customHeight="1" thickBot="1">
      <c r="A7" s="365"/>
      <c r="B7" s="366"/>
      <c r="C7" s="366"/>
      <c r="D7" s="366"/>
      <c r="E7" s="366"/>
      <c r="F7" s="366"/>
      <c r="G7" s="369"/>
      <c r="H7" s="370"/>
      <c r="I7" s="359" t="s">
        <v>56</v>
      </c>
      <c r="J7" s="360"/>
      <c r="K7" s="361"/>
      <c r="L7" s="346"/>
      <c r="M7" s="347"/>
      <c r="N7" s="346"/>
      <c r="O7" s="347"/>
      <c r="P7" s="346"/>
      <c r="Q7" s="347"/>
      <c r="R7" s="350"/>
      <c r="S7" s="351"/>
      <c r="T7" s="19" t="s">
        <v>34</v>
      </c>
      <c r="U7" s="20" t="s">
        <v>35</v>
      </c>
      <c r="V7" s="20" t="s">
        <v>36</v>
      </c>
      <c r="W7" s="20" t="s">
        <v>37</v>
      </c>
      <c r="X7" s="20" t="s">
        <v>38</v>
      </c>
      <c r="Y7" s="362" t="s">
        <v>39</v>
      </c>
      <c r="Z7" s="335"/>
      <c r="AA7" s="334" t="s">
        <v>40</v>
      </c>
      <c r="AB7" s="335"/>
      <c r="AC7" s="334" t="s">
        <v>41</v>
      </c>
      <c r="AD7" s="336"/>
      <c r="AE7" s="337"/>
      <c r="AF7" s="362" t="s">
        <v>39</v>
      </c>
      <c r="AG7" s="335"/>
      <c r="AH7" s="334" t="s">
        <v>40</v>
      </c>
      <c r="AI7" s="335"/>
      <c r="AJ7" s="334" t="s">
        <v>41</v>
      </c>
      <c r="AK7" s="336"/>
      <c r="AL7" s="337"/>
      <c r="AM7" s="357"/>
      <c r="AN7" s="358"/>
    </row>
    <row r="8" spans="1:40" ht="12.75" customHeight="1">
      <c r="A8" s="184">
        <v>1</v>
      </c>
      <c r="B8" s="185">
        <v>1</v>
      </c>
      <c r="C8" s="584" t="s">
        <v>87</v>
      </c>
      <c r="D8" s="585"/>
      <c r="E8" s="585"/>
      <c r="F8" s="585"/>
      <c r="G8" s="585"/>
      <c r="H8" s="585"/>
      <c r="I8" s="585"/>
      <c r="J8" s="585"/>
      <c r="K8" s="586"/>
      <c r="L8" s="575">
        <f>SUM(IF(R51=2,1,0))+(IF(R49=2,1,0))+(IF(R47=2,1,0))+(IF(Y47=2,1,0))+(IF(Y49=2,1,0))+(IF(Y51=2,1,0))</f>
        <v>0</v>
      </c>
      <c r="M8" s="587"/>
      <c r="N8" s="575">
        <f>SUM(IF(R51&gt;Y51,1,0))+(IF(R49&gt;Y49,1,0))+(IF(R47&gt;Y47,1,0))</f>
        <v>0</v>
      </c>
      <c r="O8" s="587"/>
      <c r="P8" s="575">
        <f>SUM(IF(Y51&gt;R51,1,0))+(IF(Y49&gt;R49,1,0))+(IF(Y47&gt;R47,1,0))</f>
        <v>0</v>
      </c>
      <c r="Q8" s="587"/>
      <c r="R8" s="602">
        <f>SUM(N8*2)+(P8)</f>
        <v>0</v>
      </c>
      <c r="S8" s="603"/>
      <c r="T8" s="28" t="e">
        <f>(N8*10)+(R8*1000)+((Y8*100)-(AA8*100))+AJ8</f>
        <v>#VALUE!</v>
      </c>
      <c r="U8" s="41" t="e">
        <f>LARGE(T8:T11,B8)</f>
        <v>#VALUE!</v>
      </c>
      <c r="V8" s="41" t="e">
        <f>MATCH(U8,T8:T11,0)</f>
        <v>#VALUE!</v>
      </c>
      <c r="W8" s="41" t="s">
        <v>43</v>
      </c>
      <c r="X8" s="41" t="e">
        <f>VLOOKUP(V8,B8:AL11,2)</f>
        <v>#VALUE!</v>
      </c>
      <c r="Y8" s="575">
        <f>SUM(R51+R49+R47)</f>
        <v>0</v>
      </c>
      <c r="Z8" s="576"/>
      <c r="AA8" s="705">
        <f>SUM(Y51+Y49+Y47)</f>
        <v>0</v>
      </c>
      <c r="AB8" s="576"/>
      <c r="AC8" s="594" t="str">
        <f>IF(AA8=0,"INF", Y8/AA8)</f>
        <v>INF</v>
      </c>
      <c r="AD8" s="595"/>
      <c r="AE8" s="596"/>
      <c r="AF8" s="575">
        <f>SUM(((AI51+AK51+AM51)+(AI49+AK49+AM49)+(AI47+AK47+AM47)))</f>
        <v>0</v>
      </c>
      <c r="AG8" s="576"/>
      <c r="AH8" s="705">
        <f>SUM((AJ51+AL51+AN51)+(AJ49+AL49+AN49)+(AJ47+AL47+AN47))</f>
        <v>0</v>
      </c>
      <c r="AI8" s="576"/>
      <c r="AJ8" s="594" t="str">
        <f>IF(AH8=0,"INF",AF8/AH8)</f>
        <v>INF</v>
      </c>
      <c r="AK8" s="595"/>
      <c r="AL8" s="596"/>
      <c r="AM8" s="706" t="e">
        <f>IF(C8=X8,"1o",IF(C8=X9,"2o",IF(C8=X10,"3o",IF(C8=X11,"4o"))))</f>
        <v>#VALUE!</v>
      </c>
      <c r="AN8" s="707"/>
    </row>
    <row r="9" spans="1:40" ht="12.75" customHeight="1">
      <c r="A9" s="25">
        <v>2</v>
      </c>
      <c r="B9" s="86">
        <v>2</v>
      </c>
      <c r="C9" s="420" t="s">
        <v>88</v>
      </c>
      <c r="D9" s="320"/>
      <c r="E9" s="320"/>
      <c r="F9" s="320"/>
      <c r="G9" s="320"/>
      <c r="H9" s="320"/>
      <c r="I9" s="320"/>
      <c r="J9" s="320"/>
      <c r="K9" s="321"/>
      <c r="L9" s="322">
        <f>SUM(IF(R59=2,1,0))+(IF(Y59=2,1,0))+(IF(Y50=2,1,0))+(IF(R50=2,1,0))+(IF(Y47=2,1,0))+(IF(R47=2,1,0))</f>
        <v>0</v>
      </c>
      <c r="M9" s="323"/>
      <c r="N9" s="322">
        <f>SUM(IF(R59&gt;Y59,1,0))+(IF(Y50&gt;R50,1,0))+(IF(Y47&gt;R47,1,0))</f>
        <v>0</v>
      </c>
      <c r="O9" s="323"/>
      <c r="P9" s="322">
        <f>SUM(IF(Y59&gt;R59,1,0))+IF(R50&gt;Y50,1,0)+(IF(R47&gt;Y47,1,0))</f>
        <v>0</v>
      </c>
      <c r="Q9" s="323"/>
      <c r="R9" s="324">
        <f>SUM(N9*2)+(P9)</f>
        <v>0</v>
      </c>
      <c r="S9" s="325"/>
      <c r="T9" s="28" t="e">
        <f>(N9*10)+(R9*1000)+((Y9*100)-(AA9*100))+AJ9</f>
        <v>#VALUE!</v>
      </c>
      <c r="U9" s="41" t="e">
        <f>LARGE(T8:T11,B9)</f>
        <v>#VALUE!</v>
      </c>
      <c r="V9" s="41" t="e">
        <f>MATCH(U9,T8:T11,0)</f>
        <v>#VALUE!</v>
      </c>
      <c r="W9" s="41" t="s">
        <v>45</v>
      </c>
      <c r="X9" s="41" t="e">
        <f>VLOOKUP(V9,B8:AL11,2)</f>
        <v>#VALUE!</v>
      </c>
      <c r="Y9" s="322">
        <f>SUM(R59+Y50+Y47)</f>
        <v>0</v>
      </c>
      <c r="Z9" s="313"/>
      <c r="AA9" s="312">
        <f>SUM(Y59+R50+R47)</f>
        <v>0</v>
      </c>
      <c r="AB9" s="313"/>
      <c r="AC9" s="314" t="str">
        <f>IF(AA9=0,"INF", Y9/AA9)</f>
        <v>INF</v>
      </c>
      <c r="AD9" s="315"/>
      <c r="AE9" s="316"/>
      <c r="AF9" s="322">
        <f>SUM((AI59+AK59+AM59)+(AJ50+AL50+AN50)+(AJ47+AL47+AN47))</f>
        <v>0</v>
      </c>
      <c r="AG9" s="313"/>
      <c r="AH9" s="312">
        <f>SUM((AJ59+AL59+AN59)+(AI50+AK50+AM50)+(AI47+AK47+AM47))</f>
        <v>0</v>
      </c>
      <c r="AI9" s="313"/>
      <c r="AJ9" s="314" t="str">
        <f>IF(AH9=0,"INF",AF9/AH9)</f>
        <v>INF</v>
      </c>
      <c r="AK9" s="315"/>
      <c r="AL9" s="316"/>
      <c r="AM9" s="317" t="e">
        <f>IF(C9=X8,"1o",IF(C9=X9,"2o",IF(C9=X10,"3o",IF(C9=X11,"4o"))))</f>
        <v>#VALUE!</v>
      </c>
      <c r="AN9" s="318"/>
    </row>
    <row r="10" spans="1:40" ht="12.75" customHeight="1">
      <c r="A10" s="25">
        <v>3</v>
      </c>
      <c r="B10" s="89">
        <v>3</v>
      </c>
      <c r="C10" s="396" t="s">
        <v>110</v>
      </c>
      <c r="D10" s="320"/>
      <c r="E10" s="320"/>
      <c r="F10" s="320"/>
      <c r="G10" s="320"/>
      <c r="H10" s="320"/>
      <c r="I10" s="320"/>
      <c r="J10" s="320"/>
      <c r="K10" s="321"/>
      <c r="L10" s="322">
        <f>SUM(IF(R48=2,1,0))+(IF(Y48=2,1,0))+(IF(Y59=2,1,0))+(IF(R59=2,1,0))+(IF(Y49=2,1,0))+(IF(R49=2,1,0))</f>
        <v>0</v>
      </c>
      <c r="M10" s="323"/>
      <c r="N10" s="322">
        <f>SUM(IF(R48&gt;Y48,1,0))+(IF(Y59&gt;R59,1,0))+IF(Y49&gt;R49,1,0)</f>
        <v>0</v>
      </c>
      <c r="O10" s="323"/>
      <c r="P10" s="322">
        <f>SUM(IF(Y48&gt;R48,1,0))+(IF(R59&gt;Y59,1,0))+(IF(R49&gt;Y49,1,0))</f>
        <v>0</v>
      </c>
      <c r="Q10" s="323"/>
      <c r="R10" s="324">
        <f>SUM(N10*2)+(P10)</f>
        <v>0</v>
      </c>
      <c r="S10" s="325"/>
      <c r="T10" s="28" t="e">
        <f>(N10*10)+(R10*1000)+((Y10*100)-(AA10*100))+AJ10</f>
        <v>#VALUE!</v>
      </c>
      <c r="U10" s="29" t="e">
        <f>LARGE(T8:T11,B10)</f>
        <v>#VALUE!</v>
      </c>
      <c r="V10" s="29" t="e">
        <f>MATCH(U10,T8:T11,0)</f>
        <v>#VALUE!</v>
      </c>
      <c r="W10" s="29" t="s">
        <v>47</v>
      </c>
      <c r="X10" s="29" t="e">
        <f>VLOOKUP(V10,B8:AL11,2)</f>
        <v>#VALUE!</v>
      </c>
      <c r="Y10" s="322">
        <f>SUM(R48+Y59+Y49)</f>
        <v>0</v>
      </c>
      <c r="Z10" s="313"/>
      <c r="AA10" s="312">
        <f>SUM(Y48+R59+R49)</f>
        <v>0</v>
      </c>
      <c r="AB10" s="313"/>
      <c r="AC10" s="314" t="str">
        <f>IF(AA10=0,"INF", Y10/AA10)</f>
        <v>INF</v>
      </c>
      <c r="AD10" s="315"/>
      <c r="AE10" s="316"/>
      <c r="AF10" s="322">
        <f>SUM((AI48+AK48+AM48)+(AJ59+AL59+AN59)+(AJ49+AL49+AN49))</f>
        <v>0</v>
      </c>
      <c r="AG10" s="313"/>
      <c r="AH10" s="312">
        <f>SUM((AJ48+AL48+AN48)+(AI59+AK59+AM59)+(AI49+AK49+AM49))</f>
        <v>0</v>
      </c>
      <c r="AI10" s="313"/>
      <c r="AJ10" s="314" t="str">
        <f>IF(AH10=0,"INF",AF10/AH10)</f>
        <v>INF</v>
      </c>
      <c r="AK10" s="315"/>
      <c r="AL10" s="316"/>
      <c r="AM10" s="388" t="e">
        <f>IF(C10=X8,"1o",IF(C10=X9,"2o",IF(C10=X10,"3o",IF(C10=X11,"4o"))))</f>
        <v>#VALUE!</v>
      </c>
      <c r="AN10" s="389"/>
    </row>
    <row r="11" spans="1:40" ht="12.75" customHeight="1" thickBot="1">
      <c r="A11" s="45">
        <v>4</v>
      </c>
      <c r="B11" s="88">
        <v>4</v>
      </c>
      <c r="C11" s="392" t="s">
        <v>113</v>
      </c>
      <c r="D11" s="293"/>
      <c r="E11" s="293"/>
      <c r="F11" s="293"/>
      <c r="G11" s="293"/>
      <c r="H11" s="293"/>
      <c r="I11" s="293"/>
      <c r="J11" s="293"/>
      <c r="K11" s="294"/>
      <c r="L11" s="289">
        <f>SUM(IF(Y48=2,1,0))+(IF(R48=2,1,0))+(IF(Y51=2,1,0))+(IF(R51=2,1,0))+(IF(R50=2,1,0))+(IF(Y50=2,1,0))</f>
        <v>0</v>
      </c>
      <c r="M11" s="295"/>
      <c r="N11" s="289">
        <f>SUM(IF(Y48&gt;R48,1,0))+(IF(Y51&gt;R51,1,0))+(IF(R50&gt;Y50,1,0))</f>
        <v>0</v>
      </c>
      <c r="O11" s="295"/>
      <c r="P11" s="289">
        <f>SUM(IF(R48&gt;Y48,1,0))+(IF(R51&gt;Y51,1,0))+(IF(Y50&gt;R50,1,0))</f>
        <v>0</v>
      </c>
      <c r="Q11" s="295"/>
      <c r="R11" s="296">
        <f>SUM(N11*2)+(P11)</f>
        <v>0</v>
      </c>
      <c r="S11" s="297"/>
      <c r="T11" s="28" t="e">
        <f>(N11*10)+(R11*1000)+((Y11*100)-(AA11*100))+AJ11</f>
        <v>#VALUE!</v>
      </c>
      <c r="U11" s="47" t="e">
        <f>LARGE(T8:T11,B11)</f>
        <v>#VALUE!</v>
      </c>
      <c r="V11" s="47" t="e">
        <f>MATCH(U11,T8:T11,0)</f>
        <v>#VALUE!</v>
      </c>
      <c r="W11" s="47" t="s">
        <v>54</v>
      </c>
      <c r="X11" s="47" t="e">
        <f>VLOOKUP(V11,B8:AL11,2)</f>
        <v>#VALUE!</v>
      </c>
      <c r="Y11" s="289">
        <f>SUM(Y48+Y51+R50)</f>
        <v>0</v>
      </c>
      <c r="Z11" s="285"/>
      <c r="AA11" s="284">
        <f>SUM(R48++R51+Y50)</f>
        <v>0</v>
      </c>
      <c r="AB11" s="285"/>
      <c r="AC11" s="286" t="str">
        <f>IF(AA11=0,"INF", Y11/AA11)</f>
        <v>INF</v>
      </c>
      <c r="AD11" s="287"/>
      <c r="AE11" s="288"/>
      <c r="AF11" s="289">
        <f>SUM((AJ48+AL48+AN48)+(AJ51+AL51+AN51)+(AI50+AK50+AM50))</f>
        <v>0</v>
      </c>
      <c r="AG11" s="285"/>
      <c r="AH11" s="284">
        <f>SUM((AI48+AK48+AM48)+(AI51+AK51+AM51)+(AJ50+AL50+AN50))</f>
        <v>0</v>
      </c>
      <c r="AI11" s="285"/>
      <c r="AJ11" s="286" t="str">
        <f>IF(AH11=0,"INF",AF11/AH11)</f>
        <v>INF</v>
      </c>
      <c r="AK11" s="287"/>
      <c r="AL11" s="288"/>
      <c r="AM11" s="390" t="e">
        <f>IF(C11=X8,"1o",IF(C11=X9,"2o",IF(C11=X10,"3o",IF(C11=X11,"4o"))))</f>
        <v>#VALUE!</v>
      </c>
      <c r="AN11" s="391"/>
    </row>
    <row r="12" spans="1:40" ht="12" customHeight="1" thickBot="1">
      <c r="A12" s="102"/>
      <c r="B12" s="103"/>
      <c r="C12" s="27"/>
      <c r="D12" s="27"/>
      <c r="E12" s="27"/>
      <c r="F12" s="27"/>
      <c r="G12" s="27"/>
      <c r="H12" s="27"/>
      <c r="I12" s="27"/>
      <c r="J12" s="27"/>
      <c r="K12" s="27"/>
      <c r="L12" s="104"/>
      <c r="M12" s="104"/>
      <c r="N12" s="104"/>
      <c r="O12" s="104"/>
      <c r="P12" s="104"/>
      <c r="Q12" s="104"/>
      <c r="R12" s="105"/>
      <c r="S12" s="105"/>
      <c r="T12" s="106"/>
      <c r="U12" s="106"/>
      <c r="V12" s="106"/>
      <c r="W12" s="106"/>
      <c r="X12" s="106"/>
      <c r="Y12" s="104"/>
      <c r="Z12" s="104"/>
      <c r="AA12" s="104"/>
      <c r="AB12" s="104"/>
      <c r="AC12" s="107"/>
      <c r="AD12" s="107"/>
      <c r="AE12" s="107"/>
      <c r="AF12" s="104"/>
      <c r="AG12" s="104"/>
      <c r="AH12" s="104"/>
      <c r="AI12" s="104"/>
      <c r="AJ12" s="107"/>
      <c r="AK12" s="107"/>
      <c r="AL12" s="107"/>
      <c r="AM12" s="108"/>
      <c r="AN12" s="108"/>
    </row>
    <row r="13" spans="1:40" ht="12.75" hidden="1" customHeight="1" thickBot="1">
      <c r="A13" s="102"/>
      <c r="B13" s="103"/>
      <c r="C13" s="27"/>
      <c r="D13" s="27"/>
      <c r="E13" s="27"/>
      <c r="F13" s="27"/>
      <c r="G13" s="27"/>
      <c r="H13" s="27"/>
      <c r="I13" s="27"/>
      <c r="J13" s="27"/>
      <c r="K13" s="27"/>
      <c r="L13" s="104"/>
      <c r="M13" s="104"/>
      <c r="N13" s="104"/>
      <c r="O13" s="104"/>
      <c r="P13" s="104"/>
      <c r="Q13" s="104"/>
      <c r="R13" s="105"/>
      <c r="S13" s="105"/>
      <c r="T13" s="106"/>
      <c r="U13" s="106"/>
      <c r="V13" s="106"/>
      <c r="W13" s="106"/>
      <c r="X13" s="106"/>
      <c r="Y13" s="104"/>
      <c r="Z13" s="104"/>
      <c r="AA13" s="104"/>
      <c r="AB13" s="104"/>
      <c r="AC13" s="107"/>
      <c r="AD13" s="107"/>
      <c r="AE13" s="107"/>
      <c r="AF13" s="104"/>
      <c r="AG13" s="104"/>
      <c r="AH13" s="104"/>
      <c r="AI13" s="104"/>
      <c r="AJ13" s="107"/>
      <c r="AK13" s="107"/>
      <c r="AL13" s="107"/>
      <c r="AM13" s="108"/>
      <c r="AN13" s="108"/>
    </row>
    <row r="14" spans="1:40" ht="12.75" hidden="1" customHeight="1" thickBot="1">
      <c r="A14" s="102"/>
      <c r="B14" s="103"/>
      <c r="C14" s="27"/>
      <c r="D14" s="27"/>
      <c r="E14" s="27"/>
      <c r="F14" s="27"/>
      <c r="G14" s="27"/>
      <c r="H14" s="27"/>
      <c r="I14" s="27"/>
      <c r="J14" s="27"/>
      <c r="K14" s="27"/>
      <c r="L14" s="104"/>
      <c r="M14" s="104"/>
      <c r="N14" s="104"/>
      <c r="O14" s="104"/>
      <c r="P14" s="104"/>
      <c r="Q14" s="104"/>
      <c r="R14" s="105"/>
      <c r="S14" s="105"/>
      <c r="T14" s="94">
        <f>T6+T25</f>
        <v>0</v>
      </c>
      <c r="U14" s="95">
        <v>32</v>
      </c>
      <c r="V14" s="106"/>
      <c r="W14" s="106"/>
      <c r="X14" s="106"/>
      <c r="Y14" s="104"/>
      <c r="Z14" s="104"/>
      <c r="AA14" s="104"/>
      <c r="AB14" s="104"/>
      <c r="AC14" s="107"/>
      <c r="AD14" s="107"/>
      <c r="AE14" s="107"/>
      <c r="AF14" s="104"/>
      <c r="AG14" s="104"/>
      <c r="AH14" s="104"/>
      <c r="AI14" s="104"/>
      <c r="AJ14" s="107"/>
      <c r="AK14" s="107"/>
      <c r="AL14" s="107"/>
      <c r="AM14" s="108"/>
      <c r="AN14" s="108"/>
    </row>
    <row r="15" spans="1:40" ht="12.75" hidden="1" customHeight="1" thickBot="1">
      <c r="A15" s="96">
        <v>1</v>
      </c>
      <c r="B15" s="22">
        <v>1</v>
      </c>
      <c r="C15" s="464" t="s">
        <v>50</v>
      </c>
      <c r="D15" s="465"/>
      <c r="E15" s="465"/>
      <c r="F15" s="465"/>
      <c r="G15" s="465"/>
      <c r="H15" s="465"/>
      <c r="I15" s="465"/>
      <c r="J15" s="465"/>
      <c r="K15" s="466"/>
      <c r="L15" s="455">
        <f>L8</f>
        <v>0</v>
      </c>
      <c r="M15" s="456"/>
      <c r="N15" s="455">
        <f>N8</f>
        <v>0</v>
      </c>
      <c r="O15" s="456"/>
      <c r="P15" s="455">
        <f>P8</f>
        <v>0</v>
      </c>
      <c r="Q15" s="456"/>
      <c r="R15" s="467">
        <f t="shared" ref="R15:R23" si="0">SUM(N15*2)+(P15)</f>
        <v>0</v>
      </c>
      <c r="S15" s="468"/>
      <c r="T15" s="51" t="e">
        <f>(N15*10)+(R15*1000)+((Y15*100)-(AA15*100))+AJ15</f>
        <v>#REF!</v>
      </c>
      <c r="U15" s="52" t="e">
        <f>LARGE($T$15:$T$23,B15)</f>
        <v>#REF!</v>
      </c>
      <c r="V15" s="52" t="e">
        <f>MATCH($U$15,$T$15:T23,0)</f>
        <v>#REF!</v>
      </c>
      <c r="W15" s="52" t="s">
        <v>43</v>
      </c>
      <c r="X15" s="52" t="e">
        <f>VLOOKUP(V15,$B$15:$AL$23,2)</f>
        <v>#REF!</v>
      </c>
      <c r="Y15" s="455">
        <f>Y8</f>
        <v>0</v>
      </c>
      <c r="Z15" s="457"/>
      <c r="AA15" s="455">
        <f>AA8</f>
        <v>0</v>
      </c>
      <c r="AB15" s="457"/>
      <c r="AC15" s="458" t="str">
        <f t="shared" ref="AC15:AC23" si="1">IF(AA15=0,"INF", Y15/AA15)</f>
        <v>INF</v>
      </c>
      <c r="AD15" s="459"/>
      <c r="AE15" s="460"/>
      <c r="AF15" s="455">
        <f>AF8</f>
        <v>0</v>
      </c>
      <c r="AG15" s="457"/>
      <c r="AH15" s="713" t="e">
        <f>SUM((#REF!+#REF!+#REF!)+(AJ37+AL37+AN37)+(AJ43+AL43+AN43))</f>
        <v>#REF!</v>
      </c>
      <c r="AI15" s="457"/>
      <c r="AJ15" s="458" t="e">
        <f t="shared" ref="AJ15:AJ23" si="2">IF(AH15=0,"INF",AF15/AH15)</f>
        <v>#REF!</v>
      </c>
      <c r="AK15" s="459"/>
      <c r="AL15" s="460"/>
      <c r="AM15" s="244"/>
      <c r="AN15" s="244"/>
    </row>
    <row r="16" spans="1:40" ht="12.75" hidden="1" customHeight="1" thickBot="1">
      <c r="A16" s="97">
        <v>2</v>
      </c>
      <c r="B16" s="26">
        <v>2</v>
      </c>
      <c r="C16" s="463" t="s">
        <v>51</v>
      </c>
      <c r="D16" s="451"/>
      <c r="E16" s="451"/>
      <c r="F16" s="451"/>
      <c r="G16" s="451"/>
      <c r="H16" s="451"/>
      <c r="I16" s="451"/>
      <c r="J16" s="451"/>
      <c r="K16" s="452"/>
      <c r="L16" s="455">
        <f>L9</f>
        <v>0</v>
      </c>
      <c r="M16" s="456"/>
      <c r="N16" s="455">
        <f>N9</f>
        <v>0</v>
      </c>
      <c r="O16" s="456"/>
      <c r="P16" s="455">
        <f>P9</f>
        <v>0</v>
      </c>
      <c r="Q16" s="456"/>
      <c r="R16" s="453">
        <f t="shared" si="0"/>
        <v>0</v>
      </c>
      <c r="S16" s="454"/>
      <c r="T16" s="51" t="e">
        <f t="shared" ref="T16:T23" si="3">(N16*10)+(R16*1000)+((Y16*100)-(AA16*100))+AJ16</f>
        <v>#VALUE!</v>
      </c>
      <c r="U16" s="52" t="e">
        <f t="shared" ref="U16:U23" si="4">LARGE($T$15:$T$23,B16)</f>
        <v>#REF!</v>
      </c>
      <c r="V16" s="52" t="e">
        <f>MATCH($U$15,$T$15:T24,0)</f>
        <v>#REF!</v>
      </c>
      <c r="W16" s="52" t="s">
        <v>45</v>
      </c>
      <c r="X16" s="52" t="e">
        <f t="shared" ref="X16:X23" si="5">VLOOKUP(V16,$B$15:$AL$23,2)</f>
        <v>#REF!</v>
      </c>
      <c r="Y16" s="455">
        <f>Y9</f>
        <v>0</v>
      </c>
      <c r="Z16" s="457"/>
      <c r="AA16" s="455">
        <f>AA9</f>
        <v>0</v>
      </c>
      <c r="AB16" s="457"/>
      <c r="AC16" s="436" t="str">
        <f t="shared" si="1"/>
        <v>INF</v>
      </c>
      <c r="AD16" s="437"/>
      <c r="AE16" s="438"/>
      <c r="AF16" s="431">
        <f>SUM((AI57+AK57+AM57)+(AJ40+AL40+AN40)+(AJ43+AL43+AN43))</f>
        <v>0</v>
      </c>
      <c r="AG16" s="432"/>
      <c r="AH16" s="712">
        <f>SUM((AJ57+AL57+AN57)+(AI40+AK40+AM40)+(AI43+AK43+AM43))</f>
        <v>0</v>
      </c>
      <c r="AI16" s="432"/>
      <c r="AJ16" s="436" t="str">
        <f t="shared" si="2"/>
        <v>INF</v>
      </c>
      <c r="AK16" s="437"/>
      <c r="AL16" s="438"/>
      <c r="AM16" s="244"/>
      <c r="AN16" s="244"/>
    </row>
    <row r="17" spans="1:40" ht="12.75" hidden="1" customHeight="1" thickBot="1">
      <c r="A17" s="97">
        <v>3</v>
      </c>
      <c r="B17" s="98">
        <v>3</v>
      </c>
      <c r="C17" s="450" t="s">
        <v>52</v>
      </c>
      <c r="D17" s="451"/>
      <c r="E17" s="451"/>
      <c r="F17" s="451"/>
      <c r="G17" s="451"/>
      <c r="H17" s="451"/>
      <c r="I17" s="451"/>
      <c r="J17" s="451"/>
      <c r="K17" s="452"/>
      <c r="L17" s="455">
        <f>L10</f>
        <v>0</v>
      </c>
      <c r="M17" s="456"/>
      <c r="N17" s="455">
        <f>N10</f>
        <v>0</v>
      </c>
      <c r="O17" s="456"/>
      <c r="P17" s="455">
        <f>P10</f>
        <v>0</v>
      </c>
      <c r="Q17" s="456"/>
      <c r="R17" s="453">
        <f t="shared" si="0"/>
        <v>0</v>
      </c>
      <c r="S17" s="454"/>
      <c r="T17" s="51" t="e">
        <f t="shared" si="3"/>
        <v>#VALUE!</v>
      </c>
      <c r="U17" s="52" t="e">
        <f t="shared" si="4"/>
        <v>#REF!</v>
      </c>
      <c r="V17" s="52" t="e">
        <f>MATCH($U$15,$T$15:T25,0)</f>
        <v>#REF!</v>
      </c>
      <c r="W17" s="53" t="s">
        <v>47</v>
      </c>
      <c r="X17" s="52" t="e">
        <f t="shared" si="5"/>
        <v>#REF!</v>
      </c>
      <c r="Y17" s="455">
        <f>Y10</f>
        <v>0</v>
      </c>
      <c r="Z17" s="457"/>
      <c r="AA17" s="455">
        <f>AA10</f>
        <v>0</v>
      </c>
      <c r="AB17" s="457"/>
      <c r="AC17" s="436" t="str">
        <f t="shared" si="1"/>
        <v>INF</v>
      </c>
      <c r="AD17" s="437"/>
      <c r="AE17" s="438"/>
      <c r="AF17" s="431">
        <f>SUM((AI36+AK36+AM36)+(AJ57+AL57+AN57)+(AJ37+AL37+AN37))</f>
        <v>0</v>
      </c>
      <c r="AG17" s="432"/>
      <c r="AH17" s="712">
        <f>SUM((AJ36+AL36+AN36)+(AI57+AK57+AM57)+(AI37+AK37+AM37))</f>
        <v>0</v>
      </c>
      <c r="AI17" s="432"/>
      <c r="AJ17" s="436" t="str">
        <f t="shared" si="2"/>
        <v>INF</v>
      </c>
      <c r="AK17" s="437"/>
      <c r="AL17" s="438"/>
      <c r="AM17" s="244"/>
      <c r="AN17" s="244"/>
    </row>
    <row r="18" spans="1:40" ht="12.75" hidden="1" customHeight="1" thickBot="1">
      <c r="A18" s="99">
        <v>4</v>
      </c>
      <c r="B18" s="245">
        <v>4</v>
      </c>
      <c r="C18" s="441" t="s">
        <v>53</v>
      </c>
      <c r="D18" s="442"/>
      <c r="E18" s="442"/>
      <c r="F18" s="442"/>
      <c r="G18" s="442"/>
      <c r="H18" s="442"/>
      <c r="I18" s="442"/>
      <c r="J18" s="442"/>
      <c r="K18" s="443"/>
      <c r="L18" s="455">
        <f>L11</f>
        <v>0</v>
      </c>
      <c r="M18" s="456"/>
      <c r="N18" s="455">
        <f>N11</f>
        <v>0</v>
      </c>
      <c r="O18" s="456"/>
      <c r="P18" s="455">
        <f>P11</f>
        <v>0</v>
      </c>
      <c r="Q18" s="456"/>
      <c r="R18" s="445">
        <f t="shared" si="0"/>
        <v>0</v>
      </c>
      <c r="S18" s="446"/>
      <c r="T18" s="51" t="e">
        <f t="shared" si="3"/>
        <v>#REF!</v>
      </c>
      <c r="U18" s="52" t="e">
        <f t="shared" si="4"/>
        <v>#REF!</v>
      </c>
      <c r="V18" s="52" t="e">
        <f>MATCH($U$15,$T$15:T26,0)</f>
        <v>#REF!</v>
      </c>
      <c r="W18" s="54" t="s">
        <v>54</v>
      </c>
      <c r="X18" s="52" t="e">
        <f t="shared" si="5"/>
        <v>#REF!</v>
      </c>
      <c r="Y18" s="455">
        <f>Y11</f>
        <v>0</v>
      </c>
      <c r="Z18" s="457"/>
      <c r="AA18" s="455">
        <f>AA11</f>
        <v>0</v>
      </c>
      <c r="AB18" s="457"/>
      <c r="AC18" s="433" t="str">
        <f t="shared" si="1"/>
        <v>INF</v>
      </c>
      <c r="AD18" s="434"/>
      <c r="AE18" s="435"/>
      <c r="AF18" s="709" t="e">
        <f>SUM((AJ36+AL36+AN36)+(#REF!+#REF!+#REF!)+(AI40+AK40+AM40))</f>
        <v>#REF!</v>
      </c>
      <c r="AG18" s="710"/>
      <c r="AH18" s="711" t="e">
        <f>SUM((AI36+AK36+AM36)+(#REF!+#REF!+#REF!)+(AJ40+AL40+AN40))</f>
        <v>#REF!</v>
      </c>
      <c r="AI18" s="710"/>
      <c r="AJ18" s="433" t="e">
        <f t="shared" si="2"/>
        <v>#REF!</v>
      </c>
      <c r="AK18" s="434"/>
      <c r="AL18" s="435"/>
      <c r="AM18" s="244"/>
      <c r="AN18" s="244"/>
    </row>
    <row r="19" spans="1:40" ht="12.75" hidden="1" customHeight="1" thickBot="1">
      <c r="A19" s="132">
        <v>5</v>
      </c>
      <c r="B19" s="133">
        <v>5</v>
      </c>
      <c r="C19" s="670" t="s">
        <v>50</v>
      </c>
      <c r="D19" s="671"/>
      <c r="E19" s="671"/>
      <c r="F19" s="671"/>
      <c r="G19" s="671"/>
      <c r="H19" s="671"/>
      <c r="I19" s="671"/>
      <c r="J19" s="671"/>
      <c r="K19" s="672"/>
      <c r="L19" s="639">
        <f>L27</f>
        <v>0</v>
      </c>
      <c r="M19" s="652"/>
      <c r="N19" s="639">
        <f>N27</f>
        <v>0</v>
      </c>
      <c r="O19" s="652"/>
      <c r="P19" s="639">
        <f>P27</f>
        <v>0</v>
      </c>
      <c r="Q19" s="652"/>
      <c r="R19" s="673">
        <f t="shared" si="0"/>
        <v>0</v>
      </c>
      <c r="S19" s="674"/>
      <c r="T19" s="51" t="e">
        <f t="shared" si="3"/>
        <v>#VALUE!</v>
      </c>
      <c r="U19" s="52" t="e">
        <f t="shared" si="4"/>
        <v>#REF!</v>
      </c>
      <c r="V19" s="52" t="e">
        <f>MATCH($U$15,$T$15:T27,0)</f>
        <v>#REF!</v>
      </c>
      <c r="W19" s="135" t="s">
        <v>57</v>
      </c>
      <c r="X19" s="52" t="e">
        <f t="shared" si="5"/>
        <v>#REF!</v>
      </c>
      <c r="Y19" s="639">
        <f>Y27</f>
        <v>0</v>
      </c>
      <c r="Z19" s="640"/>
      <c r="AA19" s="639">
        <f>AA27</f>
        <v>0</v>
      </c>
      <c r="AB19" s="640"/>
      <c r="AC19" s="660" t="str">
        <f t="shared" si="1"/>
        <v>INF</v>
      </c>
      <c r="AD19" s="663"/>
      <c r="AE19" s="664"/>
      <c r="AF19" s="639">
        <f>AF27</f>
        <v>0</v>
      </c>
      <c r="AG19" s="640"/>
      <c r="AH19" s="639">
        <f>AH27</f>
        <v>0</v>
      </c>
      <c r="AI19" s="640"/>
      <c r="AJ19" s="660" t="str">
        <f t="shared" si="2"/>
        <v>INF</v>
      </c>
      <c r="AK19" s="663"/>
      <c r="AL19" s="664"/>
      <c r="AM19" s="244"/>
      <c r="AN19" s="244"/>
    </row>
    <row r="20" spans="1:40" ht="12.75" hidden="1" customHeight="1" thickBot="1">
      <c r="A20" s="137">
        <v>6</v>
      </c>
      <c r="B20" s="138">
        <v>6</v>
      </c>
      <c r="C20" s="665" t="s">
        <v>51</v>
      </c>
      <c r="D20" s="666"/>
      <c r="E20" s="666"/>
      <c r="F20" s="666"/>
      <c r="G20" s="666"/>
      <c r="H20" s="666"/>
      <c r="I20" s="666"/>
      <c r="J20" s="666"/>
      <c r="K20" s="667"/>
      <c r="L20" s="639">
        <f>L28</f>
        <v>0</v>
      </c>
      <c r="M20" s="652"/>
      <c r="N20" s="639">
        <f>N28</f>
        <v>0</v>
      </c>
      <c r="O20" s="652"/>
      <c r="P20" s="639">
        <f>P28</f>
        <v>0</v>
      </c>
      <c r="Q20" s="652"/>
      <c r="R20" s="668">
        <f t="shared" si="0"/>
        <v>0</v>
      </c>
      <c r="S20" s="669"/>
      <c r="T20" s="51" t="e">
        <f t="shared" si="3"/>
        <v>#VALUE!</v>
      </c>
      <c r="U20" s="52" t="e">
        <f t="shared" si="4"/>
        <v>#REF!</v>
      </c>
      <c r="V20" s="52" t="e">
        <f>MATCH($U$15,$T$15:T28,0)</f>
        <v>#REF!</v>
      </c>
      <c r="W20" s="135" t="s">
        <v>61</v>
      </c>
      <c r="X20" s="52" t="e">
        <f t="shared" si="5"/>
        <v>#REF!</v>
      </c>
      <c r="Y20" s="639">
        <f>Y28</f>
        <v>0</v>
      </c>
      <c r="Z20" s="640"/>
      <c r="AA20" s="639">
        <f>AA28</f>
        <v>0</v>
      </c>
      <c r="AB20" s="640"/>
      <c r="AC20" s="655" t="str">
        <f t="shared" si="1"/>
        <v>INF</v>
      </c>
      <c r="AD20" s="658"/>
      <c r="AE20" s="659"/>
      <c r="AF20" s="639">
        <f>AF28</f>
        <v>0</v>
      </c>
      <c r="AG20" s="640"/>
      <c r="AH20" s="639">
        <f>AH28</f>
        <v>0</v>
      </c>
      <c r="AI20" s="640"/>
      <c r="AJ20" s="655" t="str">
        <f t="shared" si="2"/>
        <v>INF</v>
      </c>
      <c r="AK20" s="658"/>
      <c r="AL20" s="659"/>
      <c r="AM20" s="244"/>
      <c r="AN20" s="244"/>
    </row>
    <row r="21" spans="1:40" ht="12.75" hidden="1" customHeight="1" thickBot="1">
      <c r="A21" s="137">
        <v>7</v>
      </c>
      <c r="B21" s="246">
        <v>7</v>
      </c>
      <c r="C21" s="708" t="s">
        <v>52</v>
      </c>
      <c r="D21" s="666"/>
      <c r="E21" s="666"/>
      <c r="F21" s="666"/>
      <c r="G21" s="666"/>
      <c r="H21" s="666"/>
      <c r="I21" s="666"/>
      <c r="J21" s="666"/>
      <c r="K21" s="667"/>
      <c r="L21" s="639">
        <f>L29</f>
        <v>0</v>
      </c>
      <c r="M21" s="652"/>
      <c r="N21" s="639">
        <f>N29</f>
        <v>0</v>
      </c>
      <c r="O21" s="652"/>
      <c r="P21" s="639">
        <f>P29</f>
        <v>0</v>
      </c>
      <c r="Q21" s="652"/>
      <c r="R21" s="668">
        <f t="shared" si="0"/>
        <v>0</v>
      </c>
      <c r="S21" s="669"/>
      <c r="T21" s="51" t="e">
        <f t="shared" si="3"/>
        <v>#VALUE!</v>
      </c>
      <c r="U21" s="52" t="e">
        <f t="shared" si="4"/>
        <v>#REF!</v>
      </c>
      <c r="V21" s="52" t="e">
        <f>MATCH($U$15,$T$15:T29,0)</f>
        <v>#REF!</v>
      </c>
      <c r="W21" s="135" t="s">
        <v>92</v>
      </c>
      <c r="X21" s="52" t="e">
        <f t="shared" si="5"/>
        <v>#REF!</v>
      </c>
      <c r="Y21" s="639">
        <f>Y29</f>
        <v>0</v>
      </c>
      <c r="Z21" s="640"/>
      <c r="AA21" s="639">
        <f>AA29</f>
        <v>0</v>
      </c>
      <c r="AB21" s="640"/>
      <c r="AC21" s="655" t="str">
        <f t="shared" si="1"/>
        <v>INF</v>
      </c>
      <c r="AD21" s="658"/>
      <c r="AE21" s="659"/>
      <c r="AF21" s="639">
        <f>AF29</f>
        <v>0</v>
      </c>
      <c r="AG21" s="640"/>
      <c r="AH21" s="639">
        <f>AH29</f>
        <v>0</v>
      </c>
      <c r="AI21" s="640"/>
      <c r="AJ21" s="655" t="str">
        <f t="shared" si="2"/>
        <v>INF</v>
      </c>
      <c r="AK21" s="658"/>
      <c r="AL21" s="659"/>
      <c r="AM21" s="244"/>
      <c r="AN21" s="244"/>
    </row>
    <row r="22" spans="1:40" ht="12.75" hidden="1" customHeight="1" thickBot="1">
      <c r="A22" s="137">
        <v>8</v>
      </c>
      <c r="B22" s="246">
        <v>8</v>
      </c>
      <c r="C22" s="708" t="s">
        <v>53</v>
      </c>
      <c r="D22" s="666"/>
      <c r="E22" s="666"/>
      <c r="F22" s="666"/>
      <c r="G22" s="666"/>
      <c r="H22" s="666"/>
      <c r="I22" s="666"/>
      <c r="J22" s="666"/>
      <c r="K22" s="667"/>
      <c r="L22" s="639">
        <f>L30</f>
        <v>0</v>
      </c>
      <c r="M22" s="652"/>
      <c r="N22" s="639">
        <f>N30</f>
        <v>0</v>
      </c>
      <c r="O22" s="652"/>
      <c r="P22" s="639">
        <f>P30</f>
        <v>0</v>
      </c>
      <c r="Q22" s="652"/>
      <c r="R22" s="668">
        <f t="shared" si="0"/>
        <v>0</v>
      </c>
      <c r="S22" s="669"/>
      <c r="T22" s="51" t="e">
        <f t="shared" si="3"/>
        <v>#VALUE!</v>
      </c>
      <c r="U22" s="52" t="e">
        <f t="shared" si="4"/>
        <v>#REF!</v>
      </c>
      <c r="V22" s="52" t="e">
        <f>MATCH($U$15,$T$15:T30,0)</f>
        <v>#REF!</v>
      </c>
      <c r="W22" s="139" t="s">
        <v>145</v>
      </c>
      <c r="X22" s="52" t="e">
        <f t="shared" si="5"/>
        <v>#REF!</v>
      </c>
      <c r="Y22" s="639">
        <f>Y30</f>
        <v>0</v>
      </c>
      <c r="Z22" s="640"/>
      <c r="AA22" s="639">
        <f>AA30</f>
        <v>0</v>
      </c>
      <c r="AB22" s="640"/>
      <c r="AC22" s="655" t="str">
        <f t="shared" si="1"/>
        <v>INF</v>
      </c>
      <c r="AD22" s="658"/>
      <c r="AE22" s="659"/>
      <c r="AF22" s="639">
        <f>AF30</f>
        <v>0</v>
      </c>
      <c r="AG22" s="640"/>
      <c r="AH22" s="639">
        <f>AH30</f>
        <v>0</v>
      </c>
      <c r="AI22" s="640"/>
      <c r="AJ22" s="655" t="str">
        <f t="shared" si="2"/>
        <v>INF</v>
      </c>
      <c r="AK22" s="658"/>
      <c r="AL22" s="659"/>
      <c r="AM22" s="244"/>
      <c r="AN22" s="244"/>
    </row>
    <row r="23" spans="1:40" ht="12.75" hidden="1" customHeight="1" thickBot="1">
      <c r="A23" s="141">
        <v>9</v>
      </c>
      <c r="B23" s="247">
        <v>9</v>
      </c>
      <c r="C23" s="649" t="s">
        <v>59</v>
      </c>
      <c r="D23" s="650"/>
      <c r="E23" s="650"/>
      <c r="F23" s="650"/>
      <c r="G23" s="650"/>
      <c r="H23" s="650"/>
      <c r="I23" s="650"/>
      <c r="J23" s="650"/>
      <c r="K23" s="651"/>
      <c r="L23" s="639">
        <f>L31</f>
        <v>0</v>
      </c>
      <c r="M23" s="652"/>
      <c r="N23" s="639">
        <f>N31</f>
        <v>0</v>
      </c>
      <c r="O23" s="652"/>
      <c r="P23" s="639">
        <f>P31</f>
        <v>0</v>
      </c>
      <c r="Q23" s="652"/>
      <c r="R23" s="653">
        <f t="shared" si="0"/>
        <v>0</v>
      </c>
      <c r="S23" s="654"/>
      <c r="T23" s="51" t="e">
        <f t="shared" si="3"/>
        <v>#VALUE!</v>
      </c>
      <c r="U23" s="52" t="e">
        <f t="shared" si="4"/>
        <v>#REF!</v>
      </c>
      <c r="V23" s="52" t="e">
        <f>MATCH($U$15,$T$15:T31,0)</f>
        <v>#REF!</v>
      </c>
      <c r="W23" s="143" t="s">
        <v>146</v>
      </c>
      <c r="X23" s="52" t="e">
        <f t="shared" si="5"/>
        <v>#REF!</v>
      </c>
      <c r="Y23" s="639">
        <f>Y31</f>
        <v>0</v>
      </c>
      <c r="Z23" s="640"/>
      <c r="AA23" s="639">
        <f>AA31</f>
        <v>0</v>
      </c>
      <c r="AB23" s="640"/>
      <c r="AC23" s="641" t="str">
        <f t="shared" si="1"/>
        <v>INF</v>
      </c>
      <c r="AD23" s="644"/>
      <c r="AE23" s="645"/>
      <c r="AF23" s="639">
        <f>AF31</f>
        <v>0</v>
      </c>
      <c r="AG23" s="640"/>
      <c r="AH23" s="639">
        <f>AH31</f>
        <v>0</v>
      </c>
      <c r="AI23" s="640"/>
      <c r="AJ23" s="641" t="str">
        <f t="shared" si="2"/>
        <v>INF</v>
      </c>
      <c r="AK23" s="644"/>
      <c r="AL23" s="645"/>
      <c r="AM23" s="244"/>
      <c r="AN23" s="244"/>
    </row>
    <row r="24" spans="1:40" ht="12.75" hidden="1" customHeight="1" thickBot="1"/>
    <row r="25" spans="1:40" ht="12" customHeight="1">
      <c r="A25" s="363" t="s">
        <v>25</v>
      </c>
      <c r="B25" s="364"/>
      <c r="C25" s="364"/>
      <c r="D25" s="364"/>
      <c r="E25" s="364"/>
      <c r="F25" s="364"/>
      <c r="G25" s="367" t="s">
        <v>88</v>
      </c>
      <c r="H25" s="368"/>
      <c r="I25" s="371" t="s">
        <v>5</v>
      </c>
      <c r="J25" s="372"/>
      <c r="K25" s="373"/>
      <c r="L25" s="344" t="s">
        <v>27</v>
      </c>
      <c r="M25" s="345"/>
      <c r="N25" s="344" t="s">
        <v>28</v>
      </c>
      <c r="O25" s="345"/>
      <c r="P25" s="344" t="s">
        <v>29</v>
      </c>
      <c r="Q25" s="345"/>
      <c r="R25" s="348" t="s">
        <v>30</v>
      </c>
      <c r="S25" s="349"/>
      <c r="T25" s="17">
        <f>SUM(L27:M31)</f>
        <v>0</v>
      </c>
      <c r="U25" s="18">
        <v>20</v>
      </c>
      <c r="V25" s="18"/>
      <c r="W25" s="18"/>
      <c r="X25" s="18"/>
      <c r="Y25" s="447" t="s">
        <v>31</v>
      </c>
      <c r="Z25" s="448"/>
      <c r="AA25" s="448"/>
      <c r="AB25" s="448"/>
      <c r="AC25" s="448"/>
      <c r="AD25" s="448"/>
      <c r="AE25" s="449"/>
      <c r="AF25" s="447" t="s">
        <v>32</v>
      </c>
      <c r="AG25" s="448"/>
      <c r="AH25" s="448"/>
      <c r="AI25" s="448"/>
      <c r="AJ25" s="448"/>
      <c r="AK25" s="448"/>
      <c r="AL25" s="449"/>
      <c r="AM25" s="355" t="s">
        <v>33</v>
      </c>
      <c r="AN25" s="356"/>
    </row>
    <row r="26" spans="1:40" ht="12" customHeight="1" thickBot="1">
      <c r="A26" s="365"/>
      <c r="B26" s="366"/>
      <c r="C26" s="366"/>
      <c r="D26" s="366"/>
      <c r="E26" s="366"/>
      <c r="F26" s="366"/>
      <c r="G26" s="369"/>
      <c r="H26" s="370"/>
      <c r="I26" s="359" t="str">
        <f>I7</f>
        <v>F</v>
      </c>
      <c r="J26" s="360"/>
      <c r="K26" s="361"/>
      <c r="L26" s="346"/>
      <c r="M26" s="347"/>
      <c r="N26" s="346"/>
      <c r="O26" s="347"/>
      <c r="P26" s="346"/>
      <c r="Q26" s="347"/>
      <c r="R26" s="350"/>
      <c r="S26" s="351"/>
      <c r="T26" s="19" t="s">
        <v>34</v>
      </c>
      <c r="U26" s="20" t="s">
        <v>35</v>
      </c>
      <c r="V26" s="20" t="s">
        <v>36</v>
      </c>
      <c r="W26" s="20" t="s">
        <v>37</v>
      </c>
      <c r="X26" s="20" t="s">
        <v>38</v>
      </c>
      <c r="Y26" s="362" t="s">
        <v>39</v>
      </c>
      <c r="Z26" s="335"/>
      <c r="AA26" s="334" t="s">
        <v>40</v>
      </c>
      <c r="AB26" s="335"/>
      <c r="AC26" s="334" t="s">
        <v>41</v>
      </c>
      <c r="AD26" s="336"/>
      <c r="AE26" s="337"/>
      <c r="AF26" s="362" t="s">
        <v>39</v>
      </c>
      <c r="AG26" s="335"/>
      <c r="AH26" s="334" t="s">
        <v>40</v>
      </c>
      <c r="AI26" s="335"/>
      <c r="AJ26" s="334" t="s">
        <v>41</v>
      </c>
      <c r="AK26" s="336"/>
      <c r="AL26" s="337"/>
      <c r="AM26" s="357"/>
      <c r="AN26" s="358"/>
    </row>
    <row r="27" spans="1:40" ht="12.75" customHeight="1">
      <c r="A27" s="184">
        <v>5</v>
      </c>
      <c r="B27" s="185">
        <v>1</v>
      </c>
      <c r="C27" s="584" t="s">
        <v>114</v>
      </c>
      <c r="D27" s="585"/>
      <c r="E27" s="585"/>
      <c r="F27" s="585"/>
      <c r="G27" s="585"/>
      <c r="H27" s="585"/>
      <c r="I27" s="585"/>
      <c r="J27" s="585"/>
      <c r="K27" s="586"/>
      <c r="L27" s="575">
        <f>SUM(IF(R60=2,1,0))+(IF(Y60=2,1,0))+(IF(R35=2,1,0))+(IF(Y35=2,1,0))+(IF(R38=2,1,0))+(IF(Y38=2,1,0))+(IF(R40=2,1,0))+(IF(Y40=2,1,0))</f>
        <v>0</v>
      </c>
      <c r="M27" s="587"/>
      <c r="N27" s="575">
        <f>SUM(IF(R60&gt;Y60,1,0))+(IF(R35&gt;Y35,1,0))+(IF(R38&gt;Y38,1,0))+(IF(R40&gt;Y40,1,0))</f>
        <v>0</v>
      </c>
      <c r="O27" s="587"/>
      <c r="P27" s="575">
        <f>SUM(IF(Y60&gt;R60,1,0))+(IF(Y35&gt;R35,1,0))+(IF(Y38&gt;R38,1,0))+(IF(Y40&gt;R40,1,0))</f>
        <v>0</v>
      </c>
      <c r="Q27" s="587"/>
      <c r="R27" s="602">
        <f>SUM(N27*2)+(P27)</f>
        <v>0</v>
      </c>
      <c r="S27" s="603"/>
      <c r="T27" s="28" t="e">
        <f>(N27*10)+(R27*1000)+((Y27*100)-(AA27*100))+AJ27</f>
        <v>#VALUE!</v>
      </c>
      <c r="U27" s="41" t="e">
        <f>LARGE(T27:T31,B27)</f>
        <v>#VALUE!</v>
      </c>
      <c r="V27" s="41" t="e">
        <f>MATCH(U27,T27:T31,0)</f>
        <v>#VALUE!</v>
      </c>
      <c r="W27" s="41" t="s">
        <v>43</v>
      </c>
      <c r="X27" s="41" t="e">
        <f>VLOOKUP(V27,B27:AL31,2)</f>
        <v>#VALUE!</v>
      </c>
      <c r="Y27" s="575">
        <f>SUM(R60+R35+R38+R40)</f>
        <v>0</v>
      </c>
      <c r="Z27" s="576"/>
      <c r="AA27" s="705">
        <f>SUM(Y60+Y35+Y38+Y40)</f>
        <v>0</v>
      </c>
      <c r="AB27" s="576"/>
      <c r="AC27" s="594" t="str">
        <f>IF(AA27=0,"INF", Y27/AA27)</f>
        <v>INF</v>
      </c>
      <c r="AD27" s="595"/>
      <c r="AE27" s="596"/>
      <c r="AF27" s="575">
        <f>SUM((AI60+AK60+AM60)+(AI35+AK35+AM35)+(AI38+AK38+AM38)+(AI40+AK40+AM40))</f>
        <v>0</v>
      </c>
      <c r="AG27" s="576"/>
      <c r="AH27" s="705">
        <f>SUM((AJ60+AL60+AN60)+(AJ35+AL35+AN35)+(AJ38+AL38+AN38)+(AJ40+AL40+AN40))</f>
        <v>0</v>
      </c>
      <c r="AI27" s="576"/>
      <c r="AJ27" s="594" t="str">
        <f>IF(AH27=0,"INF",AF27/AH27)</f>
        <v>INF</v>
      </c>
      <c r="AK27" s="595"/>
      <c r="AL27" s="596"/>
      <c r="AM27" s="706" t="e">
        <f>IF(C27=X27,"1o",IF(C27=X28,"2o",IF(C27=X29,"3o",IF(C27=X30,"4o",IF(C27=X31,"5o")))))</f>
        <v>#VALUE!</v>
      </c>
      <c r="AN27" s="707"/>
    </row>
    <row r="28" spans="1:40" ht="12.75" customHeight="1">
      <c r="A28" s="25">
        <v>6</v>
      </c>
      <c r="B28" s="86">
        <v>2</v>
      </c>
      <c r="C28" s="420" t="s">
        <v>56</v>
      </c>
      <c r="D28" s="320"/>
      <c r="E28" s="320"/>
      <c r="F28" s="320"/>
      <c r="G28" s="320"/>
      <c r="H28" s="320"/>
      <c r="I28" s="320"/>
      <c r="J28" s="320"/>
      <c r="K28" s="321"/>
      <c r="L28" s="322">
        <f>SUM(IF(R42=2,1,0))+(IF(Y42=2,1,0))+(IF(R43=2,1,0))+(IF(Y43=2,1,0))+(IF(Y37=2,1,0))+(IF(R37=2,1,0))+(IF(Y40=2,1,0))+(IF(R40=2,1,0))</f>
        <v>0</v>
      </c>
      <c r="M28" s="323"/>
      <c r="N28" s="322">
        <f>SUM(IF(R42&gt;Y42,1,0))+(IF(R43&gt;Y43,1,0))+(IF(Y37&gt;R37,1,0))+(IF(Y40&gt;R40,1,0))</f>
        <v>0</v>
      </c>
      <c r="O28" s="323"/>
      <c r="P28" s="322">
        <f>SUM(IF(Y42&gt;R42,1,0))+(IF(Y43&gt;R43,1,0))+(IF(R37&gt;Y37,1,0))+(IF(R40&gt;Y40,1,0))</f>
        <v>0</v>
      </c>
      <c r="Q28" s="323"/>
      <c r="R28" s="324">
        <f>SUM(N28*2)+(P28)</f>
        <v>0</v>
      </c>
      <c r="S28" s="325"/>
      <c r="T28" s="28" t="e">
        <f>(N28*10)+(R28*1000)+((Y28*100)-(AA28*100))+AJ28</f>
        <v>#VALUE!</v>
      </c>
      <c r="U28" s="41" t="e">
        <f>LARGE(T27:T31,B28)</f>
        <v>#VALUE!</v>
      </c>
      <c r="V28" s="41" t="e">
        <f>MATCH(U28,T27:T31,0)</f>
        <v>#VALUE!</v>
      </c>
      <c r="W28" s="41" t="s">
        <v>45</v>
      </c>
      <c r="X28" s="41" t="e">
        <f>VLOOKUP(V28,B27:AL31,2)</f>
        <v>#VALUE!</v>
      </c>
      <c r="Y28" s="322">
        <f>SUM(R42+R43+Y37+Y40)</f>
        <v>0</v>
      </c>
      <c r="Z28" s="313"/>
      <c r="AA28" s="312">
        <f>SUM(Y42+Y43+R37+R40)</f>
        <v>0</v>
      </c>
      <c r="AB28" s="313"/>
      <c r="AC28" s="314" t="str">
        <f>IF(AA28=0,"INF", Y28/AA28)</f>
        <v>INF</v>
      </c>
      <c r="AD28" s="315"/>
      <c r="AE28" s="316"/>
      <c r="AF28" s="322">
        <f>SUM((AI42+AK42+AM42)+(AI43+AK43+AM43)+(AJ37+AL37+AN37)+(AJ40+AL40+AN40))</f>
        <v>0</v>
      </c>
      <c r="AG28" s="313"/>
      <c r="AH28" s="312">
        <f>SUM((AJ42+AL42+AN42)+(AJ43+AL43+AN43)+(AI37+AK37+AM37)+(AI40+AK40+AM40))</f>
        <v>0</v>
      </c>
      <c r="AI28" s="313"/>
      <c r="AJ28" s="314" t="str">
        <f>IF(AH28=0,"INF",AF28/AH28)</f>
        <v>INF</v>
      </c>
      <c r="AK28" s="315"/>
      <c r="AL28" s="316"/>
      <c r="AM28" s="317" t="e">
        <f>IF(C28=X27,"1o",IF(C28=X28,"2o",IF(C28=X29,"3o",IF(C28=X30,"4o",IF(C28=X31,"5o")))))</f>
        <v>#VALUE!</v>
      </c>
      <c r="AN28" s="318"/>
    </row>
    <row r="29" spans="1:40" ht="12.75" customHeight="1">
      <c r="A29" s="25">
        <v>7</v>
      </c>
      <c r="B29" s="89">
        <v>3</v>
      </c>
      <c r="C29" s="396" t="s">
        <v>147</v>
      </c>
      <c r="D29" s="320"/>
      <c r="E29" s="320"/>
      <c r="F29" s="320"/>
      <c r="G29" s="320"/>
      <c r="H29" s="320"/>
      <c r="I29" s="320"/>
      <c r="J29" s="320"/>
      <c r="K29" s="321"/>
      <c r="L29" s="322">
        <f>SUM(IF(R41=2,1,0))+(IF(Y41=2,1,0))+(IF(Y43=2,1,0))+(IF(R43=2,1,0))+(IF(Y36=2,1,0))+(IF(R36=2,1,0))+(IF(Y38=2,1,0))+(IF(R38=2,1,0))</f>
        <v>0</v>
      </c>
      <c r="M29" s="323"/>
      <c r="N29" s="322">
        <f>SUM(IF(R41&gt;Y41,1,0))+(IF(Y43&gt;R43,1,0))+(IF(Y36&gt;R36,1,0))+(IF(Y38&gt;R38,1,0))</f>
        <v>0</v>
      </c>
      <c r="O29" s="323"/>
      <c r="P29" s="322">
        <f>SUM(IF(Y41&gt;R41,1,0))+(IF(R43&gt;Y43,1,0))+(IF(R36&gt;Y36,1,0))+(IF(R38&gt;Y38,1,0))</f>
        <v>0</v>
      </c>
      <c r="Q29" s="323"/>
      <c r="R29" s="324">
        <f>SUM(N29*2)+(P29)</f>
        <v>0</v>
      </c>
      <c r="S29" s="325"/>
      <c r="T29" s="28" t="e">
        <f>(N29*10)+(R29*1000)+((Y29*100)-(AA29*100))+AJ29</f>
        <v>#VALUE!</v>
      </c>
      <c r="U29" s="41" t="e">
        <f>LARGE(T27:T31,B29)</f>
        <v>#VALUE!</v>
      </c>
      <c r="V29" s="41" t="e">
        <f>MATCH(U29,T27:T31,0)</f>
        <v>#VALUE!</v>
      </c>
      <c r="W29" s="41" t="s">
        <v>47</v>
      </c>
      <c r="X29" s="41" t="e">
        <f>VLOOKUP(V29,B27:AL31,2)</f>
        <v>#VALUE!</v>
      </c>
      <c r="Y29" s="322">
        <f>SUM(R41+Y43+Y36+Y38)</f>
        <v>0</v>
      </c>
      <c r="Z29" s="313"/>
      <c r="AA29" s="312">
        <f>SUM(Y41+R43+R36+R38)</f>
        <v>0</v>
      </c>
      <c r="AB29" s="313"/>
      <c r="AC29" s="314" t="str">
        <f>IF(AA29=0,"INF", Y29/AA29)</f>
        <v>INF</v>
      </c>
      <c r="AD29" s="315"/>
      <c r="AE29" s="316"/>
      <c r="AF29" s="322">
        <f>SUM((AI41+AK41+AM41)+(AJ43+AL43+AN43)+(AJ36+AL36+AN36)+(AJ38+AL38+AN38))</f>
        <v>0</v>
      </c>
      <c r="AG29" s="313"/>
      <c r="AH29" s="312">
        <f>SUM((AJ41+AL41+AN41)+(AI43+AK43+AM43)+(AI36+AK36+AM36)+(AI38+AK38+AM38))</f>
        <v>0</v>
      </c>
      <c r="AI29" s="313"/>
      <c r="AJ29" s="314" t="str">
        <f>IF(AH29=0,"INF",AF29/AH29)</f>
        <v>INF</v>
      </c>
      <c r="AK29" s="315"/>
      <c r="AL29" s="316"/>
      <c r="AM29" s="317" t="e">
        <f>IF(C29=X27,"1o",IF(C29=X28,"2o",IF(C29=X29,"3o",IF(C29=X30,"4o",IF(C29=X31,"5o")))))</f>
        <v>#VALUE!</v>
      </c>
      <c r="AN29" s="318"/>
    </row>
    <row r="30" spans="1:40" ht="12.75" customHeight="1">
      <c r="A30" s="25">
        <v>8</v>
      </c>
      <c r="B30" s="89">
        <v>4</v>
      </c>
      <c r="C30" s="396" t="s">
        <v>148</v>
      </c>
      <c r="D30" s="320"/>
      <c r="E30" s="320"/>
      <c r="F30" s="320"/>
      <c r="G30" s="320"/>
      <c r="H30" s="320"/>
      <c r="I30" s="320"/>
      <c r="J30" s="320"/>
      <c r="K30" s="321"/>
      <c r="L30" s="322">
        <f>SUM(IF(Y41=2,1,0))+(IF(R41=2,1,0))+(IF(Y35=2,1,0))+(IF(R35=2,1,0))+(IF(R37=2,1,0))+(IF(Y37=2,1,0))+(IF(R39=2,1,0))+(IF(Y39=2,1,0))</f>
        <v>0</v>
      </c>
      <c r="M30" s="323"/>
      <c r="N30" s="322">
        <f>SUM(IF(Y41&gt;R41,1,0))+(IF(Y35&gt;R35,1,0))+(IF(R37&gt;Y37,1,0))+(IF(R39&gt;Y39,1,0))</f>
        <v>0</v>
      </c>
      <c r="O30" s="323"/>
      <c r="P30" s="322">
        <f>SUM(IF(R41&gt;Y41,1,0))+(IF(R35&gt;Y35,1,0))+(IF(Y37&gt;R37,1,0))+(IF(Y39&gt;R39,1,0))</f>
        <v>0</v>
      </c>
      <c r="Q30" s="323"/>
      <c r="R30" s="324">
        <f>SUM(N30*2)+(P30)</f>
        <v>0</v>
      </c>
      <c r="S30" s="325"/>
      <c r="T30" s="28" t="e">
        <f>(N30*10)+(R30*1000)+((Y30*100)-(AA30*100))+AJ30</f>
        <v>#VALUE!</v>
      </c>
      <c r="U30" s="29" t="e">
        <f>LARGE(T27:T31,B30)</f>
        <v>#VALUE!</v>
      </c>
      <c r="V30" s="29" t="e">
        <f>MATCH(U30,T27:T31,0)</f>
        <v>#VALUE!</v>
      </c>
      <c r="W30" s="29" t="s">
        <v>54</v>
      </c>
      <c r="X30" s="29" t="e">
        <f>VLOOKUP(V30,B27:AL31,2)</f>
        <v>#VALUE!</v>
      </c>
      <c r="Y30" s="322">
        <f>SUM(Y41+Y35+R37+R39)</f>
        <v>0</v>
      </c>
      <c r="Z30" s="313"/>
      <c r="AA30" s="312">
        <f>SUM(R41+R35+Y37+Y39)</f>
        <v>0</v>
      </c>
      <c r="AB30" s="313"/>
      <c r="AC30" s="314" t="str">
        <f>IF(AA30=0,"INF", Y30/AA30)</f>
        <v>INF</v>
      </c>
      <c r="AD30" s="315"/>
      <c r="AE30" s="316"/>
      <c r="AF30" s="322">
        <f>SUM((AJ41+AL41+AN41)+(AJ35+AL35+AN35)+(AI37+AK37+AM37)+(AI39+AK39+AM39))</f>
        <v>0</v>
      </c>
      <c r="AG30" s="313"/>
      <c r="AH30" s="312">
        <f>SUM((AI41+AK41+AM41)+(AI35+AK35+AM35)+(AJ37+AL37+AN37)+(AJ39+AL39+AN39))</f>
        <v>0</v>
      </c>
      <c r="AI30" s="313"/>
      <c r="AJ30" s="314" t="str">
        <f>IF(AH30=0,"INF",AF30/AH30)</f>
        <v>INF</v>
      </c>
      <c r="AK30" s="315"/>
      <c r="AL30" s="316"/>
      <c r="AM30" s="388" t="e">
        <f>IF(C30=X27,"1o",IF(C30=X28,"2o",IF(C30=X29,"3o",IF(C30=X30,"4o",IF(C30=X31,"5o")))))</f>
        <v>#VALUE!</v>
      </c>
      <c r="AN30" s="389"/>
    </row>
    <row r="31" spans="1:40" ht="12.75" customHeight="1" thickBot="1">
      <c r="A31" s="45">
        <v>9</v>
      </c>
      <c r="B31" s="248">
        <v>5</v>
      </c>
      <c r="C31" s="392" t="s">
        <v>149</v>
      </c>
      <c r="D31" s="293"/>
      <c r="E31" s="293"/>
      <c r="F31" s="293"/>
      <c r="G31" s="293"/>
      <c r="H31" s="293"/>
      <c r="I31" s="293"/>
      <c r="J31" s="293"/>
      <c r="K31" s="294"/>
      <c r="L31" s="289">
        <f>SUM(IF(Y42=2,1,0))+(IF(R42=2,1,0))+(IF(Y60=2,1,0))+(IF(R60=2,1,0))+(IF(R36=2,1,0))+(IF(Y36=2,1,0))+(IF(Y39=2,1,0))+(IF(R39=2,1,0))</f>
        <v>0</v>
      </c>
      <c r="M31" s="295"/>
      <c r="N31" s="289">
        <f>SUM(IF(Y42&gt;R42,1,0))+(IF(Y60&gt;R60,1,0))+(IF(R36&gt;Y36,1,0))+(IF(Y39&gt;R39,1,0))</f>
        <v>0</v>
      </c>
      <c r="O31" s="295"/>
      <c r="P31" s="289">
        <f>SUM(IF(R42&gt;Y42,1,0))+(IF(R60&gt;Y60,1,0))+(IF(Y36&gt;R36,1,0))+(IF(R39&gt;Y39,1,0))</f>
        <v>0</v>
      </c>
      <c r="Q31" s="295"/>
      <c r="R31" s="296">
        <f>SUM(N31*2)+(P31)</f>
        <v>0</v>
      </c>
      <c r="S31" s="297"/>
      <c r="T31" s="28" t="e">
        <f>(N31*10)+(R31*1000)+((Y31*100)-(AA31*100))+AJ31</f>
        <v>#VALUE!</v>
      </c>
      <c r="U31" s="47" t="e">
        <f>LARGE(T27:T31,B31)</f>
        <v>#VALUE!</v>
      </c>
      <c r="V31" s="47" t="e">
        <f>MATCH(U31,T27:T31,0)</f>
        <v>#VALUE!</v>
      </c>
      <c r="W31" s="47" t="s">
        <v>57</v>
      </c>
      <c r="X31" s="47" t="e">
        <f>VLOOKUP(V31,B27:AL31,2)</f>
        <v>#VALUE!</v>
      </c>
      <c r="Y31" s="289">
        <f>SUM(Y42+Y60+R36+Y39)</f>
        <v>0</v>
      </c>
      <c r="Z31" s="285"/>
      <c r="AA31" s="284">
        <f>SUM(R42+R60+Y36+R39)</f>
        <v>0</v>
      </c>
      <c r="AB31" s="285"/>
      <c r="AC31" s="286" t="str">
        <f>IF(AA31=0,"INF", Y31/AA31)</f>
        <v>INF</v>
      </c>
      <c r="AD31" s="287"/>
      <c r="AE31" s="288"/>
      <c r="AF31" s="289">
        <f>SUM((AJ42+AL42+AN42)+(AJ60+AL60+AN60)+(AI36+AK36+AM36)++(AJ39+AL39+AN39))</f>
        <v>0</v>
      </c>
      <c r="AG31" s="285"/>
      <c r="AH31" s="284">
        <f>SUM((AI42+AK42+AM42)+(AI60+AK60+AM60)+(AJ36+AL36+AN36)+(AI39+AK39+AM39))</f>
        <v>0</v>
      </c>
      <c r="AI31" s="285"/>
      <c r="AJ31" s="286" t="str">
        <f>IF(AH31=0,"INF",AF31/AH31)</f>
        <v>INF</v>
      </c>
      <c r="AK31" s="287"/>
      <c r="AL31" s="288"/>
      <c r="AM31" s="390" t="e">
        <f>IF(C31=X27,"1o",IF(C31=X28,"2o",IF(C31=X29,"3o",IF(C31=X30,"4o",IF(C31=X31,"5o")))))</f>
        <v>#VALUE!</v>
      </c>
      <c r="AN31" s="391"/>
    </row>
    <row r="32" spans="1:40" ht="10.5" customHeight="1"/>
    <row r="33" spans="1:40" ht="10.5" customHeight="1">
      <c r="A33" s="2" t="s">
        <v>55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40" ht="10.5" customHeight="1">
      <c r="A34" s="4" t="s">
        <v>1</v>
      </c>
      <c r="B34" s="4"/>
      <c r="C34" s="282" t="s">
        <v>3</v>
      </c>
      <c r="D34" s="282"/>
      <c r="E34" s="4" t="s">
        <v>4</v>
      </c>
      <c r="F34" s="4" t="s">
        <v>5</v>
      </c>
      <c r="G34" s="283" t="s">
        <v>6</v>
      </c>
      <c r="H34" s="283"/>
      <c r="J34" s="282" t="s">
        <v>7</v>
      </c>
      <c r="K34" s="282"/>
      <c r="L34" s="282"/>
      <c r="M34" s="282"/>
      <c r="N34" s="282"/>
      <c r="O34" s="282"/>
      <c r="P34" s="282"/>
      <c r="Q34" s="282"/>
      <c r="R34" s="4"/>
      <c r="S34" s="4" t="s">
        <v>8</v>
      </c>
      <c r="T34" s="4"/>
      <c r="U34" s="4"/>
      <c r="V34" s="4"/>
      <c r="W34" s="4"/>
      <c r="X34" s="4"/>
      <c r="Y34" s="5"/>
      <c r="Z34" s="281" t="s">
        <v>7</v>
      </c>
      <c r="AA34" s="281"/>
      <c r="AB34" s="281"/>
      <c r="AC34" s="281"/>
      <c r="AD34" s="281"/>
      <c r="AE34" s="281"/>
      <c r="AF34" s="281"/>
      <c r="AG34" s="281"/>
      <c r="AI34" s="281" t="s">
        <v>9</v>
      </c>
      <c r="AJ34" s="281"/>
      <c r="AK34" s="281" t="s">
        <v>10</v>
      </c>
      <c r="AL34" s="281"/>
      <c r="AM34" s="281" t="s">
        <v>11</v>
      </c>
      <c r="AN34" s="281"/>
    </row>
    <row r="35" spans="1:40" ht="10.5" customHeight="1">
      <c r="A35" s="198">
        <v>1</v>
      </c>
      <c r="B35" s="199"/>
      <c r="C35" s="557">
        <v>0.35416666666666669</v>
      </c>
      <c r="D35" s="558"/>
      <c r="E35" s="200" t="str">
        <f>G25</f>
        <v>B</v>
      </c>
      <c r="F35" s="200" t="str">
        <f>I26</f>
        <v>F</v>
      </c>
      <c r="G35" s="565" t="s">
        <v>49</v>
      </c>
      <c r="H35" s="566"/>
      <c r="I35" s="201">
        <f>A27</f>
        <v>5</v>
      </c>
      <c r="J35" s="703" t="str">
        <f>C27</f>
        <v>E</v>
      </c>
      <c r="K35" s="703"/>
      <c r="L35" s="703"/>
      <c r="M35" s="703"/>
      <c r="N35" s="703"/>
      <c r="O35" s="703"/>
      <c r="P35" s="703"/>
      <c r="Q35" s="703"/>
      <c r="R35" s="249">
        <f t="shared" ref="R35:R43" si="6">(IF(AI35&gt;AJ35,1,0))+(IF(AK35&gt;AL35,1,0))+(IF(AM35&gt;AN35,1,0))</f>
        <v>0</v>
      </c>
      <c r="S35" s="204" t="s">
        <v>8</v>
      </c>
      <c r="T35" s="204"/>
      <c r="U35" s="204"/>
      <c r="V35" s="204"/>
      <c r="W35" s="204"/>
      <c r="X35" s="204"/>
      <c r="Y35" s="249">
        <f t="shared" ref="Y35:Y43" si="7">(IF(AJ35&gt;AI35,1,0))+(IF(AL35&gt;AK35,1,0))+(IF(AN35&gt;AM35,1,0))</f>
        <v>0</v>
      </c>
      <c r="Z35" s="704" t="str">
        <f>C30</f>
        <v>H</v>
      </c>
      <c r="AA35" s="704"/>
      <c r="AB35" s="704"/>
      <c r="AC35" s="704"/>
      <c r="AD35" s="704"/>
      <c r="AE35" s="704"/>
      <c r="AF35" s="704"/>
      <c r="AG35" s="704"/>
      <c r="AH35" s="205">
        <f>A30</f>
        <v>8</v>
      </c>
      <c r="AI35" s="206"/>
      <c r="AJ35" s="207"/>
      <c r="AK35" s="206"/>
      <c r="AL35" s="207"/>
      <c r="AM35" s="206"/>
      <c r="AN35" s="207"/>
    </row>
    <row r="36" spans="1:40" ht="10.5" customHeight="1">
      <c r="A36" s="6">
        <v>2</v>
      </c>
      <c r="B36" s="8"/>
      <c r="C36" s="275">
        <v>0.39583333333333331</v>
      </c>
      <c r="D36" s="276"/>
      <c r="E36" s="9" t="str">
        <f>G25</f>
        <v>B</v>
      </c>
      <c r="F36" s="9" t="str">
        <f>I26</f>
        <v>F</v>
      </c>
      <c r="G36" s="277" t="s">
        <v>49</v>
      </c>
      <c r="H36" s="278"/>
      <c r="I36" s="10">
        <f>A31</f>
        <v>9</v>
      </c>
      <c r="J36" s="279" t="str">
        <f>C31</f>
        <v>I</v>
      </c>
      <c r="K36" s="279"/>
      <c r="L36" s="279"/>
      <c r="M36" s="279"/>
      <c r="N36" s="279"/>
      <c r="O36" s="279"/>
      <c r="P36" s="279"/>
      <c r="Q36" s="279"/>
      <c r="R36" s="192">
        <f t="shared" si="6"/>
        <v>0</v>
      </c>
      <c r="S36" s="12" t="s">
        <v>8</v>
      </c>
      <c r="T36" s="12"/>
      <c r="U36" s="12"/>
      <c r="V36" s="12"/>
      <c r="W36" s="12"/>
      <c r="X36" s="12"/>
      <c r="Y36" s="192">
        <f t="shared" si="7"/>
        <v>0</v>
      </c>
      <c r="Z36" s="280" t="str">
        <f>C29</f>
        <v>G</v>
      </c>
      <c r="AA36" s="280"/>
      <c r="AB36" s="280"/>
      <c r="AC36" s="280"/>
      <c r="AD36" s="280"/>
      <c r="AE36" s="280"/>
      <c r="AF36" s="280"/>
      <c r="AG36" s="280"/>
      <c r="AH36" s="14">
        <f>A29</f>
        <v>7</v>
      </c>
      <c r="AI36" s="36"/>
      <c r="AJ36" s="37"/>
      <c r="AK36" s="36"/>
      <c r="AL36" s="37"/>
      <c r="AM36" s="36"/>
      <c r="AN36" s="37"/>
    </row>
    <row r="37" spans="1:40" ht="10.5" customHeight="1">
      <c r="A37" s="198">
        <v>3</v>
      </c>
      <c r="B37" s="250"/>
      <c r="C37" s="557">
        <v>0.4375</v>
      </c>
      <c r="D37" s="558"/>
      <c r="E37" s="200" t="str">
        <f>G25</f>
        <v>B</v>
      </c>
      <c r="F37" s="200" t="str">
        <f>I26</f>
        <v>F</v>
      </c>
      <c r="G37" s="565" t="s">
        <v>49</v>
      </c>
      <c r="H37" s="566"/>
      <c r="I37" s="201">
        <f>A30</f>
        <v>8</v>
      </c>
      <c r="J37" s="703" t="str">
        <f>C30</f>
        <v>H</v>
      </c>
      <c r="K37" s="703"/>
      <c r="L37" s="703"/>
      <c r="M37" s="703"/>
      <c r="N37" s="703"/>
      <c r="O37" s="703"/>
      <c r="P37" s="703"/>
      <c r="Q37" s="703"/>
      <c r="R37" s="249">
        <f t="shared" si="6"/>
        <v>0</v>
      </c>
      <c r="S37" s="204" t="s">
        <v>8</v>
      </c>
      <c r="T37" s="204"/>
      <c r="U37" s="204"/>
      <c r="V37" s="204"/>
      <c r="W37" s="204"/>
      <c r="X37" s="204"/>
      <c r="Y37" s="249">
        <f t="shared" si="7"/>
        <v>0</v>
      </c>
      <c r="Z37" s="704" t="str">
        <f>C28</f>
        <v>F</v>
      </c>
      <c r="AA37" s="704"/>
      <c r="AB37" s="704"/>
      <c r="AC37" s="704"/>
      <c r="AD37" s="704"/>
      <c r="AE37" s="704"/>
      <c r="AF37" s="704"/>
      <c r="AG37" s="704"/>
      <c r="AH37" s="205">
        <f>A28</f>
        <v>6</v>
      </c>
      <c r="AI37" s="251"/>
      <c r="AJ37" s="252"/>
      <c r="AK37" s="251"/>
      <c r="AL37" s="252"/>
      <c r="AM37" s="251"/>
      <c r="AN37" s="252"/>
    </row>
    <row r="38" spans="1:40" ht="10.5" customHeight="1">
      <c r="A38" s="6">
        <v>4</v>
      </c>
      <c r="B38" s="4"/>
      <c r="C38" s="275">
        <v>0.47916666666666669</v>
      </c>
      <c r="D38" s="276"/>
      <c r="E38" s="9" t="str">
        <f>G25</f>
        <v>B</v>
      </c>
      <c r="F38" s="9" t="str">
        <f>I26</f>
        <v>F</v>
      </c>
      <c r="G38" s="277" t="s">
        <v>49</v>
      </c>
      <c r="H38" s="278"/>
      <c r="I38" s="10">
        <f>A27</f>
        <v>5</v>
      </c>
      <c r="J38" s="279" t="str">
        <f>C27</f>
        <v>E</v>
      </c>
      <c r="K38" s="279"/>
      <c r="L38" s="279"/>
      <c r="M38" s="279"/>
      <c r="N38" s="279"/>
      <c r="O38" s="279"/>
      <c r="P38" s="279"/>
      <c r="Q38" s="279"/>
      <c r="R38" s="192">
        <f t="shared" si="6"/>
        <v>0</v>
      </c>
      <c r="S38" s="12" t="s">
        <v>8</v>
      </c>
      <c r="T38" s="12"/>
      <c r="U38" s="12"/>
      <c r="V38" s="12"/>
      <c r="W38" s="12"/>
      <c r="X38" s="12"/>
      <c r="Y38" s="192">
        <f t="shared" si="7"/>
        <v>0</v>
      </c>
      <c r="Z38" s="280" t="str">
        <f>C29</f>
        <v>G</v>
      </c>
      <c r="AA38" s="280"/>
      <c r="AB38" s="280"/>
      <c r="AC38" s="280"/>
      <c r="AD38" s="280"/>
      <c r="AE38" s="280"/>
      <c r="AF38" s="280"/>
      <c r="AG38" s="280"/>
      <c r="AH38" s="14">
        <f>A29</f>
        <v>7</v>
      </c>
      <c r="AI38" s="15"/>
      <c r="AJ38" s="16"/>
      <c r="AK38" s="15"/>
      <c r="AL38" s="16"/>
      <c r="AM38" s="15"/>
      <c r="AN38" s="16"/>
    </row>
    <row r="39" spans="1:40" ht="10.5" customHeight="1">
      <c r="A39" s="198">
        <v>5</v>
      </c>
      <c r="B39" s="250"/>
      <c r="C39" s="557">
        <v>0.52083333333333337</v>
      </c>
      <c r="D39" s="558"/>
      <c r="E39" s="200" t="str">
        <f>G25</f>
        <v>B</v>
      </c>
      <c r="F39" s="200" t="str">
        <f>I26</f>
        <v>F</v>
      </c>
      <c r="G39" s="565" t="s">
        <v>49</v>
      </c>
      <c r="H39" s="566"/>
      <c r="I39" s="201">
        <f>A30</f>
        <v>8</v>
      </c>
      <c r="J39" s="703" t="str">
        <f>C30</f>
        <v>H</v>
      </c>
      <c r="K39" s="703"/>
      <c r="L39" s="703"/>
      <c r="M39" s="703"/>
      <c r="N39" s="703"/>
      <c r="O39" s="703"/>
      <c r="P39" s="703"/>
      <c r="Q39" s="703"/>
      <c r="R39" s="249">
        <f t="shared" si="6"/>
        <v>0</v>
      </c>
      <c r="S39" s="204" t="s">
        <v>8</v>
      </c>
      <c r="T39" s="204"/>
      <c r="U39" s="204"/>
      <c r="V39" s="204"/>
      <c r="W39" s="204"/>
      <c r="X39" s="204"/>
      <c r="Y39" s="249">
        <f t="shared" si="7"/>
        <v>0</v>
      </c>
      <c r="Z39" s="704" t="str">
        <f>C31</f>
        <v>I</v>
      </c>
      <c r="AA39" s="704"/>
      <c r="AB39" s="704"/>
      <c r="AC39" s="704"/>
      <c r="AD39" s="704"/>
      <c r="AE39" s="704"/>
      <c r="AF39" s="704"/>
      <c r="AG39" s="704"/>
      <c r="AH39" s="205">
        <f>A31</f>
        <v>9</v>
      </c>
      <c r="AI39" s="251"/>
      <c r="AJ39" s="252"/>
      <c r="AK39" s="251"/>
      <c r="AL39" s="252"/>
      <c r="AM39" s="251"/>
      <c r="AN39" s="252"/>
    </row>
    <row r="40" spans="1:40" ht="10.5" customHeight="1">
      <c r="A40" s="6">
        <v>6</v>
      </c>
      <c r="B40" s="4"/>
      <c r="C40" s="275">
        <v>0.5625</v>
      </c>
      <c r="D40" s="276"/>
      <c r="E40" s="9" t="str">
        <f>G25</f>
        <v>B</v>
      </c>
      <c r="F40" s="9" t="str">
        <f>I26</f>
        <v>F</v>
      </c>
      <c r="G40" s="277" t="s">
        <v>49</v>
      </c>
      <c r="H40" s="278"/>
      <c r="I40" s="10">
        <f>A27</f>
        <v>5</v>
      </c>
      <c r="J40" s="279" t="str">
        <f>C27</f>
        <v>E</v>
      </c>
      <c r="K40" s="279"/>
      <c r="L40" s="279"/>
      <c r="M40" s="279"/>
      <c r="N40" s="279"/>
      <c r="O40" s="279"/>
      <c r="P40" s="279"/>
      <c r="Q40" s="279"/>
      <c r="R40" s="192">
        <f t="shared" si="6"/>
        <v>0</v>
      </c>
      <c r="S40" s="12" t="s">
        <v>8</v>
      </c>
      <c r="T40" s="12"/>
      <c r="U40" s="12"/>
      <c r="V40" s="12"/>
      <c r="W40" s="12"/>
      <c r="X40" s="12"/>
      <c r="Y40" s="192">
        <f t="shared" si="7"/>
        <v>0</v>
      </c>
      <c r="Z40" s="280" t="str">
        <f>C28</f>
        <v>F</v>
      </c>
      <c r="AA40" s="280"/>
      <c r="AB40" s="280"/>
      <c r="AC40" s="280"/>
      <c r="AD40" s="280"/>
      <c r="AE40" s="280"/>
      <c r="AF40" s="280"/>
      <c r="AG40" s="280"/>
      <c r="AH40" s="14">
        <f>A28</f>
        <v>6</v>
      </c>
      <c r="AI40" s="15"/>
      <c r="AJ40" s="16"/>
      <c r="AK40" s="15"/>
      <c r="AL40" s="16"/>
      <c r="AM40" s="15"/>
      <c r="AN40" s="16"/>
    </row>
    <row r="41" spans="1:40" ht="10.5" customHeight="1">
      <c r="A41" s="198">
        <v>7</v>
      </c>
      <c r="B41" s="250"/>
      <c r="C41" s="557">
        <v>0.60416666666666663</v>
      </c>
      <c r="D41" s="558"/>
      <c r="E41" s="200" t="str">
        <f>G25</f>
        <v>B</v>
      </c>
      <c r="F41" s="200" t="str">
        <f>I26</f>
        <v>F</v>
      </c>
      <c r="G41" s="565" t="s">
        <v>49</v>
      </c>
      <c r="H41" s="566"/>
      <c r="I41" s="201">
        <f>A29</f>
        <v>7</v>
      </c>
      <c r="J41" s="703" t="str">
        <f>C29</f>
        <v>G</v>
      </c>
      <c r="K41" s="703"/>
      <c r="L41" s="703"/>
      <c r="M41" s="703"/>
      <c r="N41" s="703"/>
      <c r="O41" s="703"/>
      <c r="P41" s="703"/>
      <c r="Q41" s="703"/>
      <c r="R41" s="249">
        <f t="shared" si="6"/>
        <v>0</v>
      </c>
      <c r="S41" s="204" t="s">
        <v>8</v>
      </c>
      <c r="T41" s="204"/>
      <c r="U41" s="204"/>
      <c r="V41" s="204"/>
      <c r="W41" s="204"/>
      <c r="X41" s="204"/>
      <c r="Y41" s="249">
        <f t="shared" si="7"/>
        <v>0</v>
      </c>
      <c r="Z41" s="704" t="str">
        <f>C30</f>
        <v>H</v>
      </c>
      <c r="AA41" s="704"/>
      <c r="AB41" s="704"/>
      <c r="AC41" s="704"/>
      <c r="AD41" s="704"/>
      <c r="AE41" s="704"/>
      <c r="AF41" s="704"/>
      <c r="AG41" s="704"/>
      <c r="AH41" s="205">
        <f>A30</f>
        <v>8</v>
      </c>
      <c r="AI41" s="251"/>
      <c r="AJ41" s="252"/>
      <c r="AK41" s="251"/>
      <c r="AL41" s="252"/>
      <c r="AM41" s="251"/>
      <c r="AN41" s="252"/>
    </row>
    <row r="42" spans="1:40" ht="10.5" customHeight="1">
      <c r="A42" s="6">
        <v>8</v>
      </c>
      <c r="B42" s="4"/>
      <c r="C42" s="275">
        <v>0.64583333333333337</v>
      </c>
      <c r="D42" s="276"/>
      <c r="E42" s="9" t="str">
        <f>G25</f>
        <v>B</v>
      </c>
      <c r="F42" s="9" t="str">
        <f>I26</f>
        <v>F</v>
      </c>
      <c r="G42" s="277" t="s">
        <v>49</v>
      </c>
      <c r="H42" s="278"/>
      <c r="I42" s="10">
        <f>A28</f>
        <v>6</v>
      </c>
      <c r="J42" s="279" t="str">
        <f>C28</f>
        <v>F</v>
      </c>
      <c r="K42" s="279"/>
      <c r="L42" s="279"/>
      <c r="M42" s="279"/>
      <c r="N42" s="279"/>
      <c r="O42" s="279"/>
      <c r="P42" s="279"/>
      <c r="Q42" s="279"/>
      <c r="R42" s="192">
        <f t="shared" si="6"/>
        <v>0</v>
      </c>
      <c r="S42" s="12" t="s">
        <v>8</v>
      </c>
      <c r="T42" s="12"/>
      <c r="U42" s="12"/>
      <c r="V42" s="12"/>
      <c r="W42" s="12"/>
      <c r="X42" s="12"/>
      <c r="Y42" s="192">
        <f t="shared" si="7"/>
        <v>0</v>
      </c>
      <c r="Z42" s="280" t="str">
        <f>C31</f>
        <v>I</v>
      </c>
      <c r="AA42" s="280"/>
      <c r="AB42" s="280"/>
      <c r="AC42" s="280"/>
      <c r="AD42" s="280"/>
      <c r="AE42" s="280"/>
      <c r="AF42" s="280"/>
      <c r="AG42" s="280"/>
      <c r="AH42" s="14">
        <f>A31</f>
        <v>9</v>
      </c>
      <c r="AI42" s="36"/>
      <c r="AJ42" s="37"/>
      <c r="AK42" s="36"/>
      <c r="AL42" s="37"/>
      <c r="AM42" s="36"/>
      <c r="AN42" s="37"/>
    </row>
    <row r="43" spans="1:40" ht="10.5" customHeight="1">
      <c r="A43" s="198">
        <v>9</v>
      </c>
      <c r="B43" s="250"/>
      <c r="C43" s="557">
        <v>0.6875</v>
      </c>
      <c r="D43" s="558"/>
      <c r="E43" s="200" t="str">
        <f>G25</f>
        <v>B</v>
      </c>
      <c r="F43" s="200" t="str">
        <f>I26</f>
        <v>F</v>
      </c>
      <c r="G43" s="565" t="s">
        <v>49</v>
      </c>
      <c r="H43" s="566"/>
      <c r="I43" s="201">
        <f>A28</f>
        <v>6</v>
      </c>
      <c r="J43" s="703" t="str">
        <f>C28</f>
        <v>F</v>
      </c>
      <c r="K43" s="703"/>
      <c r="L43" s="703"/>
      <c r="M43" s="703"/>
      <c r="N43" s="703"/>
      <c r="O43" s="703"/>
      <c r="P43" s="703"/>
      <c r="Q43" s="703"/>
      <c r="R43" s="249">
        <f t="shared" si="6"/>
        <v>0</v>
      </c>
      <c r="S43" s="204" t="s">
        <v>8</v>
      </c>
      <c r="T43" s="204"/>
      <c r="U43" s="204"/>
      <c r="V43" s="204"/>
      <c r="W43" s="204"/>
      <c r="X43" s="204"/>
      <c r="Y43" s="249">
        <f t="shared" si="7"/>
        <v>0</v>
      </c>
      <c r="Z43" s="704" t="str">
        <f>C29</f>
        <v>G</v>
      </c>
      <c r="AA43" s="704"/>
      <c r="AB43" s="704"/>
      <c r="AC43" s="704"/>
      <c r="AD43" s="704"/>
      <c r="AE43" s="704"/>
      <c r="AF43" s="704"/>
      <c r="AG43" s="704"/>
      <c r="AH43" s="205">
        <f>A29</f>
        <v>7</v>
      </c>
      <c r="AI43" s="251"/>
      <c r="AJ43" s="252"/>
      <c r="AK43" s="251"/>
      <c r="AL43" s="252"/>
      <c r="AM43" s="251"/>
      <c r="AN43" s="252"/>
    </row>
    <row r="44" spans="1:40" ht="6.75" customHeight="1">
      <c r="A44" s="4"/>
      <c r="B44" s="4"/>
      <c r="C44" s="253"/>
      <c r="D44" s="253"/>
      <c r="E44" s="4"/>
      <c r="F44" s="4"/>
      <c r="G44" s="254"/>
      <c r="H44" s="254"/>
      <c r="J44" s="253"/>
      <c r="K44" s="253"/>
      <c r="L44" s="253"/>
      <c r="M44" s="253"/>
      <c r="N44" s="253"/>
      <c r="O44" s="253"/>
      <c r="P44" s="253"/>
      <c r="Q44" s="253"/>
      <c r="R44" s="4"/>
      <c r="S44" s="4"/>
      <c r="T44" s="4"/>
      <c r="U44" s="4"/>
      <c r="V44" s="4"/>
      <c r="W44" s="4"/>
      <c r="X44" s="4"/>
      <c r="Y44" s="5"/>
      <c r="Z44" s="4"/>
      <c r="AA44" s="4"/>
      <c r="AB44" s="4"/>
      <c r="AC44" s="4"/>
      <c r="AD44" s="4"/>
      <c r="AE44" s="4"/>
      <c r="AF44" s="4"/>
      <c r="AG44" s="4"/>
      <c r="AI44" s="4"/>
      <c r="AJ44" s="4"/>
      <c r="AK44" s="4"/>
      <c r="AL44" s="4"/>
      <c r="AM44" s="4"/>
      <c r="AN44" s="4"/>
    </row>
    <row r="45" spans="1:40" ht="9.75" customHeight="1">
      <c r="A45" s="2" t="s">
        <v>111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40" ht="9.75" customHeight="1">
      <c r="A46" s="4" t="s">
        <v>1</v>
      </c>
      <c r="B46" s="4"/>
      <c r="C46" s="282" t="s">
        <v>3</v>
      </c>
      <c r="D46" s="282"/>
      <c r="E46" s="4" t="s">
        <v>4</v>
      </c>
      <c r="F46" s="4" t="s">
        <v>5</v>
      </c>
      <c r="G46" s="283" t="s">
        <v>6</v>
      </c>
      <c r="H46" s="283"/>
      <c r="J46" s="282" t="s">
        <v>7</v>
      </c>
      <c r="K46" s="282"/>
      <c r="L46" s="282"/>
      <c r="M46" s="282"/>
      <c r="N46" s="282"/>
      <c r="O46" s="282"/>
      <c r="P46" s="282"/>
      <c r="Q46" s="282"/>
      <c r="R46" s="4"/>
      <c r="S46" s="4" t="s">
        <v>8</v>
      </c>
      <c r="T46" s="4"/>
      <c r="U46" s="4"/>
      <c r="V46" s="4"/>
      <c r="W46" s="4"/>
      <c r="X46" s="4"/>
      <c r="Y46" s="5"/>
      <c r="Z46" s="281" t="s">
        <v>7</v>
      </c>
      <c r="AA46" s="281"/>
      <c r="AB46" s="281"/>
      <c r="AC46" s="281"/>
      <c r="AD46" s="281"/>
      <c r="AE46" s="281"/>
      <c r="AF46" s="281"/>
      <c r="AG46" s="281"/>
      <c r="AI46" s="281" t="s">
        <v>9</v>
      </c>
      <c r="AJ46" s="281"/>
      <c r="AK46" s="281" t="s">
        <v>10</v>
      </c>
      <c r="AL46" s="281"/>
      <c r="AM46" s="281" t="s">
        <v>11</v>
      </c>
      <c r="AN46" s="281"/>
    </row>
    <row r="47" spans="1:40" ht="12.75" customHeight="1">
      <c r="A47" s="198">
        <v>10</v>
      </c>
      <c r="B47" s="199"/>
      <c r="C47" s="557">
        <v>0.54166666666666663</v>
      </c>
      <c r="D47" s="558"/>
      <c r="E47" s="200" t="str">
        <f>G6</f>
        <v>A</v>
      </c>
      <c r="F47" s="200" t="str">
        <f>I7</f>
        <v>F</v>
      </c>
      <c r="G47" s="565" t="s">
        <v>49</v>
      </c>
      <c r="H47" s="566"/>
      <c r="I47" s="201">
        <f>A8</f>
        <v>1</v>
      </c>
      <c r="J47" s="703" t="str">
        <f>C8</f>
        <v>A</v>
      </c>
      <c r="K47" s="703"/>
      <c r="L47" s="703"/>
      <c r="M47" s="703"/>
      <c r="N47" s="703"/>
      <c r="O47" s="703"/>
      <c r="P47" s="703"/>
      <c r="Q47" s="703"/>
      <c r="R47" s="249">
        <f>(IF(AI47&gt;AJ47,1,0))+(IF(AK47&gt;AL47,1,0))+(IF(AM47&gt;AN47,1,0))</f>
        <v>0</v>
      </c>
      <c r="S47" s="204" t="s">
        <v>8</v>
      </c>
      <c r="T47" s="204"/>
      <c r="U47" s="204"/>
      <c r="V47" s="204"/>
      <c r="W47" s="204"/>
      <c r="X47" s="204"/>
      <c r="Y47" s="249">
        <f>(IF(AJ47&gt;AI47,1,0))+(IF(AL47&gt;AK47,1,0))+(IF(AN47&gt;AM47,1,0))</f>
        <v>0</v>
      </c>
      <c r="Z47" s="704" t="str">
        <f>C9</f>
        <v>B</v>
      </c>
      <c r="AA47" s="704"/>
      <c r="AB47" s="704"/>
      <c r="AC47" s="704"/>
      <c r="AD47" s="704"/>
      <c r="AE47" s="704"/>
      <c r="AF47" s="704"/>
      <c r="AG47" s="704"/>
      <c r="AH47" s="205">
        <f>A9</f>
        <v>2</v>
      </c>
      <c r="AI47" s="206"/>
      <c r="AJ47" s="207"/>
      <c r="AK47" s="206"/>
      <c r="AL47" s="207"/>
      <c r="AM47" s="206"/>
      <c r="AN47" s="207"/>
    </row>
    <row r="48" spans="1:40" ht="12.75" customHeight="1">
      <c r="A48" s="6">
        <v>11</v>
      </c>
      <c r="B48" s="8"/>
      <c r="C48" s="275">
        <v>0.58333333333333337</v>
      </c>
      <c r="D48" s="276"/>
      <c r="E48" s="9" t="str">
        <f>G6</f>
        <v>A</v>
      </c>
      <c r="F48" s="9" t="str">
        <f>I7</f>
        <v>F</v>
      </c>
      <c r="G48" s="277" t="s">
        <v>49</v>
      </c>
      <c r="H48" s="278"/>
      <c r="I48" s="10">
        <f>A10</f>
        <v>3</v>
      </c>
      <c r="J48" s="279" t="str">
        <f>C10</f>
        <v>C</v>
      </c>
      <c r="K48" s="279"/>
      <c r="L48" s="279"/>
      <c r="M48" s="279"/>
      <c r="N48" s="279"/>
      <c r="O48" s="279"/>
      <c r="P48" s="279"/>
      <c r="Q48" s="279"/>
      <c r="R48" s="192">
        <f>(IF(AI48&gt;AJ48,1,0))+(IF(AK48&gt;AL48,1,0))+(IF(AM48&gt;AN48,1,0))</f>
        <v>0</v>
      </c>
      <c r="S48" s="12" t="s">
        <v>8</v>
      </c>
      <c r="T48" s="12"/>
      <c r="U48" s="12"/>
      <c r="V48" s="12"/>
      <c r="W48" s="12"/>
      <c r="X48" s="12"/>
      <c r="Y48" s="192">
        <f>(IF(AJ48&gt;AI48,1,0))+(IF(AL48&gt;AK48,1,0))+(IF(AN48&gt;AM48,1,0))</f>
        <v>0</v>
      </c>
      <c r="Z48" s="280" t="str">
        <f>C11</f>
        <v>D</v>
      </c>
      <c r="AA48" s="280"/>
      <c r="AB48" s="280"/>
      <c r="AC48" s="280"/>
      <c r="AD48" s="280"/>
      <c r="AE48" s="280"/>
      <c r="AF48" s="280"/>
      <c r="AG48" s="280"/>
      <c r="AH48" s="14">
        <f>A11</f>
        <v>4</v>
      </c>
      <c r="AI48" s="36"/>
      <c r="AJ48" s="37"/>
      <c r="AK48" s="36"/>
      <c r="AL48" s="37"/>
      <c r="AM48" s="36"/>
      <c r="AN48" s="37"/>
    </row>
    <row r="49" spans="1:40" ht="12.75" customHeight="1">
      <c r="A49" s="198">
        <v>12</v>
      </c>
      <c r="B49" s="199"/>
      <c r="C49" s="557">
        <v>0.625</v>
      </c>
      <c r="D49" s="558"/>
      <c r="E49" s="200" t="str">
        <f>G6</f>
        <v>A</v>
      </c>
      <c r="F49" s="200" t="str">
        <f>I7</f>
        <v>F</v>
      </c>
      <c r="G49" s="565" t="s">
        <v>49</v>
      </c>
      <c r="H49" s="566"/>
      <c r="I49" s="201">
        <f>A8</f>
        <v>1</v>
      </c>
      <c r="J49" s="703" t="str">
        <f>C8</f>
        <v>A</v>
      </c>
      <c r="K49" s="703"/>
      <c r="L49" s="703"/>
      <c r="M49" s="703"/>
      <c r="N49" s="703"/>
      <c r="O49" s="703"/>
      <c r="P49" s="703"/>
      <c r="Q49" s="703"/>
      <c r="R49" s="249">
        <f>(IF(AI49&gt;AJ49,1,0))+(IF(AK49&gt;AL49,1,0))+(IF(AM49&gt;AN49,1,0))</f>
        <v>0</v>
      </c>
      <c r="S49" s="204" t="s">
        <v>8</v>
      </c>
      <c r="T49" s="204"/>
      <c r="U49" s="204"/>
      <c r="V49" s="204"/>
      <c r="W49" s="204"/>
      <c r="X49" s="204"/>
      <c r="Y49" s="249">
        <f>(IF(AJ49&gt;AI49,1,0))+(IF(AL49&gt;AK49,1,0))+(IF(AN49&gt;AM49,1,0))</f>
        <v>0</v>
      </c>
      <c r="Z49" s="704" t="str">
        <f>C10</f>
        <v>C</v>
      </c>
      <c r="AA49" s="704"/>
      <c r="AB49" s="704"/>
      <c r="AC49" s="704"/>
      <c r="AD49" s="704"/>
      <c r="AE49" s="704"/>
      <c r="AF49" s="704"/>
      <c r="AG49" s="704"/>
      <c r="AH49" s="205">
        <f>A10</f>
        <v>3</v>
      </c>
      <c r="AI49" s="206"/>
      <c r="AJ49" s="207"/>
      <c r="AK49" s="206"/>
      <c r="AL49" s="207"/>
      <c r="AM49" s="206"/>
      <c r="AN49" s="207"/>
    </row>
    <row r="50" spans="1:40" ht="12.75" customHeight="1">
      <c r="A50" s="6">
        <v>13</v>
      </c>
      <c r="B50" s="8"/>
      <c r="C50" s="275">
        <v>0.66666666666666663</v>
      </c>
      <c r="D50" s="276"/>
      <c r="E50" s="9" t="str">
        <f>G6</f>
        <v>A</v>
      </c>
      <c r="F50" s="9" t="str">
        <f>I7</f>
        <v>F</v>
      </c>
      <c r="G50" s="277" t="s">
        <v>49</v>
      </c>
      <c r="H50" s="278"/>
      <c r="I50" s="10">
        <f>A11</f>
        <v>4</v>
      </c>
      <c r="J50" s="279" t="str">
        <f>C11</f>
        <v>D</v>
      </c>
      <c r="K50" s="279"/>
      <c r="L50" s="279"/>
      <c r="M50" s="279"/>
      <c r="N50" s="279"/>
      <c r="O50" s="279"/>
      <c r="P50" s="279"/>
      <c r="Q50" s="279"/>
      <c r="R50" s="192">
        <f>(IF(AI50&gt;AJ50,1,0))+(IF(AK50&gt;AL50,1,0))+(IF(AM50&gt;AN50,1,0))</f>
        <v>0</v>
      </c>
      <c r="S50" s="12" t="s">
        <v>8</v>
      </c>
      <c r="T50" s="12"/>
      <c r="U50" s="12"/>
      <c r="V50" s="12"/>
      <c r="W50" s="12"/>
      <c r="X50" s="12"/>
      <c r="Y50" s="192">
        <f>(IF(AJ50&gt;AI50,1,0))+(IF(AL50&gt;AK50,1,0))+(IF(AN50&gt;AM50,1,0))</f>
        <v>0</v>
      </c>
      <c r="Z50" s="280" t="str">
        <f>C9</f>
        <v>B</v>
      </c>
      <c r="AA50" s="280"/>
      <c r="AB50" s="280"/>
      <c r="AC50" s="280"/>
      <c r="AD50" s="280"/>
      <c r="AE50" s="280"/>
      <c r="AF50" s="280"/>
      <c r="AG50" s="280"/>
      <c r="AH50" s="14">
        <f>A9</f>
        <v>2</v>
      </c>
      <c r="AI50" s="36"/>
      <c r="AJ50" s="37"/>
      <c r="AK50" s="36"/>
      <c r="AL50" s="37"/>
      <c r="AM50" s="36"/>
      <c r="AN50" s="37"/>
    </row>
    <row r="51" spans="1:40" ht="12.75" customHeight="1">
      <c r="A51" s="198">
        <v>14</v>
      </c>
      <c r="B51" s="199"/>
      <c r="C51" s="557">
        <v>0.70833333333333337</v>
      </c>
      <c r="D51" s="558"/>
      <c r="E51" s="200" t="str">
        <f>G6</f>
        <v>A</v>
      </c>
      <c r="F51" s="200" t="str">
        <f>I7</f>
        <v>F</v>
      </c>
      <c r="G51" s="565" t="s">
        <v>49</v>
      </c>
      <c r="H51" s="566"/>
      <c r="I51" s="201">
        <f>A8</f>
        <v>1</v>
      </c>
      <c r="J51" s="703" t="str">
        <f>C8</f>
        <v>A</v>
      </c>
      <c r="K51" s="703"/>
      <c r="L51" s="703"/>
      <c r="M51" s="703"/>
      <c r="N51" s="703"/>
      <c r="O51" s="703"/>
      <c r="P51" s="703"/>
      <c r="Q51" s="703"/>
      <c r="R51" s="249">
        <f>(IF(AI51&gt;AJ51,1,0))+(IF(AK51&gt;AL51,1,0))+(IF(AM51&gt;AN51,1,0))</f>
        <v>0</v>
      </c>
      <c r="S51" s="204" t="s">
        <v>8</v>
      </c>
      <c r="T51" s="204"/>
      <c r="U51" s="204"/>
      <c r="V51" s="204"/>
      <c r="W51" s="204"/>
      <c r="X51" s="204"/>
      <c r="Y51" s="249">
        <f>(IF(AJ51&gt;AI51,1,0))+(IF(AL51&gt;AK51,1,0))+(IF(AN51&gt;AM51,1,0))</f>
        <v>0</v>
      </c>
      <c r="Z51" s="704" t="str">
        <f>C11</f>
        <v>D</v>
      </c>
      <c r="AA51" s="704"/>
      <c r="AB51" s="704"/>
      <c r="AC51" s="704"/>
      <c r="AD51" s="704"/>
      <c r="AE51" s="704"/>
      <c r="AF51" s="704"/>
      <c r="AG51" s="704"/>
      <c r="AH51" s="205">
        <f>A11</f>
        <v>4</v>
      </c>
      <c r="AI51" s="206"/>
      <c r="AJ51" s="207"/>
      <c r="AK51" s="206"/>
      <c r="AL51" s="207"/>
      <c r="AM51" s="206"/>
      <c r="AN51" s="207"/>
    </row>
    <row r="52" spans="1:40" ht="6.75" customHeight="1"/>
    <row r="53" spans="1:40" ht="12.75" customHeight="1">
      <c r="C53" s="1" t="s">
        <v>150</v>
      </c>
    </row>
    <row r="54" spans="1:40" ht="12.75" customHeight="1">
      <c r="C54" s="1" t="s">
        <v>151</v>
      </c>
    </row>
    <row r="55" spans="1:40" ht="12.75" customHeight="1">
      <c r="A55" s="39"/>
      <c r="B55" s="39"/>
      <c r="C55" s="1" t="s">
        <v>152</v>
      </c>
      <c r="D55" s="225"/>
      <c r="E55" s="226"/>
      <c r="F55" s="226"/>
      <c r="G55" s="227"/>
      <c r="H55" s="227"/>
      <c r="I55" s="236"/>
      <c r="J55" s="255"/>
      <c r="K55" s="255"/>
      <c r="L55" s="255"/>
      <c r="M55" s="255"/>
      <c r="N55" s="255"/>
      <c r="O55" s="255"/>
      <c r="P55" s="255"/>
      <c r="Q55" s="255"/>
      <c r="R55" s="256"/>
      <c r="S55" s="38"/>
      <c r="T55" s="38"/>
      <c r="U55" s="38"/>
      <c r="V55" s="38"/>
      <c r="W55" s="38"/>
      <c r="X55" s="38"/>
      <c r="Y55" s="256"/>
      <c r="Z55" s="255"/>
      <c r="AA55" s="255"/>
      <c r="AB55" s="255"/>
      <c r="AC55" s="255"/>
      <c r="AD55" s="255"/>
      <c r="AE55" s="255"/>
      <c r="AF55" s="255"/>
      <c r="AG55" s="255"/>
      <c r="AH55" s="236"/>
      <c r="AI55" s="219"/>
      <c r="AJ55" s="219"/>
      <c r="AK55" s="219"/>
      <c r="AL55" s="219"/>
      <c r="AM55" s="219"/>
      <c r="AN55" s="219"/>
    </row>
    <row r="56" spans="1:40" ht="6.75" customHeight="1">
      <c r="A56" s="39"/>
      <c r="B56" s="39"/>
      <c r="C56" s="225"/>
      <c r="D56" s="225"/>
      <c r="E56" s="226"/>
      <c r="F56" s="226"/>
      <c r="G56" s="227"/>
      <c r="H56" s="227"/>
      <c r="I56" s="236"/>
      <c r="J56" s="255"/>
      <c r="K56" s="255"/>
      <c r="L56" s="255"/>
      <c r="M56" s="255"/>
      <c r="N56" s="255"/>
      <c r="O56" s="255"/>
      <c r="P56" s="255"/>
      <c r="Q56" s="255"/>
      <c r="R56" s="256"/>
      <c r="S56" s="38"/>
      <c r="T56" s="38"/>
      <c r="U56" s="38"/>
      <c r="V56" s="38"/>
      <c r="W56" s="38"/>
      <c r="X56" s="38"/>
      <c r="Y56" s="256"/>
      <c r="Z56" s="255"/>
      <c r="AA56" s="255"/>
      <c r="AB56" s="255"/>
      <c r="AC56" s="255"/>
      <c r="AD56" s="255"/>
      <c r="AE56" s="255"/>
      <c r="AF56" s="255"/>
      <c r="AG56" s="255"/>
      <c r="AH56" s="236"/>
      <c r="AI56" s="219"/>
      <c r="AJ56" s="219"/>
      <c r="AK56" s="219"/>
      <c r="AL56" s="219"/>
      <c r="AM56" s="219"/>
      <c r="AN56" s="219"/>
    </row>
    <row r="57" spans="1:40" ht="10.5" customHeight="1">
      <c r="A57" s="2" t="s">
        <v>98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3"/>
      <c r="AH57" s="3"/>
      <c r="AI57" s="3"/>
      <c r="AJ57" s="3"/>
      <c r="AK57" s="3"/>
      <c r="AL57" s="3"/>
      <c r="AM57" s="3"/>
      <c r="AN57" s="3"/>
    </row>
    <row r="58" spans="1:40" ht="10.5" customHeight="1">
      <c r="A58" s="4" t="s">
        <v>1</v>
      </c>
      <c r="B58" s="4"/>
      <c r="C58" s="281" t="s">
        <v>3</v>
      </c>
      <c r="D58" s="281"/>
      <c r="E58" s="4" t="s">
        <v>4</v>
      </c>
      <c r="F58" s="4" t="s">
        <v>5</v>
      </c>
      <c r="G58" s="419" t="s">
        <v>6</v>
      </c>
      <c r="H58" s="419"/>
      <c r="J58" s="281" t="s">
        <v>7</v>
      </c>
      <c r="K58" s="281"/>
      <c r="L58" s="281"/>
      <c r="M58" s="281"/>
      <c r="N58" s="281"/>
      <c r="O58" s="281"/>
      <c r="P58" s="281"/>
      <c r="Q58" s="281"/>
      <c r="R58" s="4"/>
      <c r="S58" s="4" t="s">
        <v>8</v>
      </c>
      <c r="T58" s="4"/>
      <c r="U58" s="4"/>
      <c r="V58" s="4"/>
      <c r="W58" s="4"/>
      <c r="X58" s="4"/>
      <c r="Y58" s="5"/>
      <c r="Z58" s="281" t="s">
        <v>7</v>
      </c>
      <c r="AA58" s="281"/>
      <c r="AB58" s="281"/>
      <c r="AC58" s="281"/>
      <c r="AD58" s="281"/>
      <c r="AE58" s="281"/>
      <c r="AF58" s="281"/>
      <c r="AG58" s="281"/>
      <c r="AI58" s="281" t="s">
        <v>9</v>
      </c>
      <c r="AJ58" s="281"/>
      <c r="AK58" s="281" t="s">
        <v>10</v>
      </c>
      <c r="AL58" s="281"/>
      <c r="AM58" s="281" t="s">
        <v>11</v>
      </c>
      <c r="AN58" s="281"/>
    </row>
    <row r="59" spans="1:40">
      <c r="A59" s="198">
        <v>15</v>
      </c>
      <c r="B59" s="199"/>
      <c r="C59" s="557">
        <v>0.35416666666666669</v>
      </c>
      <c r="D59" s="558"/>
      <c r="E59" s="200" t="str">
        <f>G6</f>
        <v>A</v>
      </c>
      <c r="F59" s="200" t="str">
        <f>I7</f>
        <v>F</v>
      </c>
      <c r="G59" s="565" t="s">
        <v>49</v>
      </c>
      <c r="H59" s="566"/>
      <c r="I59" s="201">
        <f>A9</f>
        <v>2</v>
      </c>
      <c r="J59" s="703" t="str">
        <f>C9</f>
        <v>B</v>
      </c>
      <c r="K59" s="703"/>
      <c r="L59" s="703"/>
      <c r="M59" s="703"/>
      <c r="N59" s="703"/>
      <c r="O59" s="703"/>
      <c r="P59" s="703"/>
      <c r="Q59" s="703"/>
      <c r="R59" s="249">
        <f>(IF(AI59&gt;AJ59,1,0))+(IF(AK59&gt;AL59,1,0))+(IF(AM59&gt;AN59,1,0))</f>
        <v>0</v>
      </c>
      <c r="S59" s="204" t="s">
        <v>8</v>
      </c>
      <c r="T59" s="204"/>
      <c r="U59" s="204"/>
      <c r="V59" s="204"/>
      <c r="W59" s="204"/>
      <c r="X59" s="204"/>
      <c r="Y59" s="249">
        <f>(IF(AJ59&gt;AI59,1,0))+(IF(AL59&gt;AK59,1,0))+(IF(AN59&gt;AM59,1,0))</f>
        <v>0</v>
      </c>
      <c r="Z59" s="704" t="str">
        <f>C10</f>
        <v>C</v>
      </c>
      <c r="AA59" s="704"/>
      <c r="AB59" s="704"/>
      <c r="AC59" s="704"/>
      <c r="AD59" s="704"/>
      <c r="AE59" s="704"/>
      <c r="AF59" s="704"/>
      <c r="AG59" s="704"/>
      <c r="AH59" s="205">
        <f>A10</f>
        <v>3</v>
      </c>
      <c r="AI59" s="251"/>
      <c r="AJ59" s="252"/>
      <c r="AK59" s="251"/>
      <c r="AL59" s="252"/>
      <c r="AM59" s="251"/>
      <c r="AN59" s="252"/>
    </row>
    <row r="60" spans="1:40">
      <c r="A60" s="6">
        <v>16</v>
      </c>
      <c r="B60" s="8"/>
      <c r="C60" s="275">
        <v>0.39583333333333331</v>
      </c>
      <c r="D60" s="276"/>
      <c r="E60" s="9" t="str">
        <f>G25</f>
        <v>B</v>
      </c>
      <c r="F60" s="9" t="str">
        <f>I26</f>
        <v>F</v>
      </c>
      <c r="G60" s="277" t="s">
        <v>49</v>
      </c>
      <c r="H60" s="278"/>
      <c r="I60" s="10">
        <f>A27</f>
        <v>5</v>
      </c>
      <c r="J60" s="279" t="str">
        <f>C27</f>
        <v>E</v>
      </c>
      <c r="K60" s="279"/>
      <c r="L60" s="279"/>
      <c r="M60" s="279"/>
      <c r="N60" s="279"/>
      <c r="O60" s="279"/>
      <c r="P60" s="279"/>
      <c r="Q60" s="279"/>
      <c r="R60" s="192">
        <f>(IF(AI60&gt;AJ60,1,0))+(IF(AK60&gt;AL60,1,0))+(IF(AM60&gt;AN60,1,0))</f>
        <v>0</v>
      </c>
      <c r="S60" s="12" t="s">
        <v>8</v>
      </c>
      <c r="T60" s="12"/>
      <c r="U60" s="12"/>
      <c r="V60" s="12"/>
      <c r="W60" s="12"/>
      <c r="X60" s="12"/>
      <c r="Y60" s="192">
        <f>(IF(AJ60&gt;AI60,1,0))+(IF(AL60&gt;AK60,1,0))+(IF(AN60&gt;AM60,1,0))</f>
        <v>0</v>
      </c>
      <c r="Z60" s="280" t="str">
        <f>C31</f>
        <v>I</v>
      </c>
      <c r="AA60" s="280"/>
      <c r="AB60" s="280"/>
      <c r="AC60" s="280"/>
      <c r="AD60" s="280"/>
      <c r="AE60" s="280"/>
      <c r="AF60" s="280"/>
      <c r="AG60" s="280"/>
      <c r="AH60" s="14">
        <f>A31</f>
        <v>9</v>
      </c>
      <c r="AI60" s="15"/>
      <c r="AJ60" s="16"/>
      <c r="AK60" s="15"/>
      <c r="AL60" s="16"/>
      <c r="AM60" s="15"/>
      <c r="AN60" s="16"/>
    </row>
    <row r="61" spans="1:40" ht="6.75" customHeight="1"/>
    <row r="62" spans="1:40">
      <c r="A62" s="198">
        <v>17</v>
      </c>
      <c r="B62" s="199"/>
      <c r="C62" s="557">
        <v>0.4375</v>
      </c>
      <c r="D62" s="558"/>
      <c r="E62" s="200"/>
      <c r="F62" s="200" t="str">
        <f>F39</f>
        <v>F</v>
      </c>
      <c r="G62" s="565" t="s">
        <v>13</v>
      </c>
      <c r="H62" s="566"/>
      <c r="I62" s="201" t="s">
        <v>14</v>
      </c>
      <c r="J62" s="703" t="str">
        <f>IF(T6=U6,X8,"1A")</f>
        <v>1A</v>
      </c>
      <c r="K62" s="703"/>
      <c r="L62" s="703"/>
      <c r="M62" s="703"/>
      <c r="N62" s="703"/>
      <c r="O62" s="703"/>
      <c r="P62" s="703"/>
      <c r="Q62" s="703"/>
      <c r="R62" s="249">
        <f>(IF(AI62&gt;AJ62,1,0))+(IF(AK62&gt;AL62,1,0))+(IF(AM62&gt;AN62,1,0))</f>
        <v>0</v>
      </c>
      <c r="S62" s="204" t="s">
        <v>8</v>
      </c>
      <c r="T62" s="204"/>
      <c r="U62" s="204"/>
      <c r="V62" s="204"/>
      <c r="W62" s="204"/>
      <c r="X62" s="204"/>
      <c r="Y62" s="249">
        <f>(IF(AJ62&gt;AI62,1,0))+(IF(AL62&gt;AK62,1,0))+(IF(AN62&gt;AM62,1,0))</f>
        <v>0</v>
      </c>
      <c r="Z62" s="704" t="str">
        <f>IF(T25=U25,X28,"2B")</f>
        <v>2B</v>
      </c>
      <c r="AA62" s="704"/>
      <c r="AB62" s="704"/>
      <c r="AC62" s="704"/>
      <c r="AD62" s="704"/>
      <c r="AE62" s="704"/>
      <c r="AF62" s="704"/>
      <c r="AG62" s="704"/>
      <c r="AH62" s="205" t="s">
        <v>15</v>
      </c>
      <c r="AI62" s="206"/>
      <c r="AJ62" s="207"/>
      <c r="AK62" s="206"/>
      <c r="AL62" s="207"/>
      <c r="AM62" s="206"/>
      <c r="AN62" s="207"/>
    </row>
    <row r="63" spans="1:40">
      <c r="A63" s="6">
        <f>A62+1</f>
        <v>18</v>
      </c>
      <c r="B63" s="8"/>
      <c r="C63" s="275">
        <v>0.47916666666666669</v>
      </c>
      <c r="D63" s="276"/>
      <c r="E63" s="9"/>
      <c r="F63" s="9" t="str">
        <f>F62</f>
        <v>F</v>
      </c>
      <c r="G63" s="277" t="s">
        <v>16</v>
      </c>
      <c r="H63" s="278"/>
      <c r="I63" s="10" t="s">
        <v>17</v>
      </c>
      <c r="J63" s="279" t="str">
        <f>IF(T25=U25,X27,"1B")</f>
        <v>1B</v>
      </c>
      <c r="K63" s="279"/>
      <c r="L63" s="279"/>
      <c r="M63" s="279"/>
      <c r="N63" s="279"/>
      <c r="O63" s="279"/>
      <c r="P63" s="279"/>
      <c r="Q63" s="279"/>
      <c r="R63" s="192">
        <f>(IF(AI63&gt;AJ63,1,0))+(IF(AK63&gt;AL63,1,0))+(IF(AM63&gt;AN63,1,0))</f>
        <v>0</v>
      </c>
      <c r="S63" s="12" t="s">
        <v>8</v>
      </c>
      <c r="T63" s="12"/>
      <c r="U63" s="12"/>
      <c r="V63" s="12"/>
      <c r="W63" s="12"/>
      <c r="X63" s="12"/>
      <c r="Y63" s="192">
        <f>(IF(AJ63&gt;AI63,1,0))+(IF(AL63&gt;AK63,1,0))+(IF(AN63&gt;AM63,1,0))</f>
        <v>0</v>
      </c>
      <c r="Z63" s="280" t="str">
        <f>IF(T6=U6,X9,"2A")</f>
        <v>2A</v>
      </c>
      <c r="AA63" s="280"/>
      <c r="AB63" s="280"/>
      <c r="AC63" s="280"/>
      <c r="AD63" s="280"/>
      <c r="AE63" s="280"/>
      <c r="AF63" s="280"/>
      <c r="AG63" s="280"/>
      <c r="AH63" s="14" t="s">
        <v>18</v>
      </c>
      <c r="AI63" s="15"/>
      <c r="AJ63" s="16"/>
      <c r="AK63" s="15"/>
      <c r="AL63" s="16"/>
      <c r="AM63" s="15"/>
      <c r="AN63" s="16"/>
    </row>
    <row r="64" spans="1:40" ht="12.75" customHeight="1">
      <c r="A64" s="198">
        <f>A63+1</f>
        <v>19</v>
      </c>
      <c r="B64" s="199"/>
      <c r="C64" s="557">
        <v>0.54166666666666663</v>
      </c>
      <c r="D64" s="558"/>
      <c r="E64" s="200"/>
      <c r="F64" s="200" t="str">
        <f>F63</f>
        <v>F</v>
      </c>
      <c r="G64" s="565" t="s">
        <v>19</v>
      </c>
      <c r="H64" s="566"/>
      <c r="I64" s="201" t="s">
        <v>20</v>
      </c>
      <c r="J64" s="703" t="str">
        <f>IF(R62&lt;Y62,J62,IF(Y62&lt;R62,Z62,IF(R62=Y62,"P"&amp;A62)))</f>
        <v>P17</v>
      </c>
      <c r="K64" s="703"/>
      <c r="L64" s="703"/>
      <c r="M64" s="703"/>
      <c r="N64" s="703"/>
      <c r="O64" s="703"/>
      <c r="P64" s="703"/>
      <c r="Q64" s="703"/>
      <c r="R64" s="249">
        <f>(IF(AI64&gt;AJ64,1,0))+(IF(AK64&gt;AL64,1,0))+(IF(AM64&gt;AN64,1,0))</f>
        <v>0</v>
      </c>
      <c r="S64" s="204" t="s">
        <v>8</v>
      </c>
      <c r="T64" s="204"/>
      <c r="U64" s="204"/>
      <c r="V64" s="204"/>
      <c r="W64" s="204"/>
      <c r="X64" s="204"/>
      <c r="Y64" s="249">
        <f>(IF(AJ64&gt;AI64,1,0))+(IF(AL64&gt;AK64,1,0))+(IF(AN64&gt;AM64,1,0))</f>
        <v>0</v>
      </c>
      <c r="Z64" s="704" t="str">
        <f>IF(R63&lt;Y63,J63,IF(Y63&lt;R63,Z63,IF(R63=Y63,"P"&amp;A63)))</f>
        <v>P18</v>
      </c>
      <c r="AA64" s="704"/>
      <c r="AB64" s="704"/>
      <c r="AC64" s="704"/>
      <c r="AD64" s="704"/>
      <c r="AE64" s="704"/>
      <c r="AF64" s="704"/>
      <c r="AG64" s="704"/>
      <c r="AH64" s="205" t="s">
        <v>21</v>
      </c>
      <c r="AI64" s="206"/>
      <c r="AJ64" s="207"/>
      <c r="AK64" s="206"/>
      <c r="AL64" s="207"/>
      <c r="AM64" s="206"/>
      <c r="AN64" s="207"/>
    </row>
    <row r="65" spans="1:40" ht="12.75" customHeight="1">
      <c r="A65" s="6">
        <f>A64+1</f>
        <v>20</v>
      </c>
      <c r="B65" s="8"/>
      <c r="C65" s="275">
        <v>0.58333333333333337</v>
      </c>
      <c r="D65" s="276"/>
      <c r="E65" s="9"/>
      <c r="F65" s="9" t="str">
        <f>F64</f>
        <v>F</v>
      </c>
      <c r="G65" s="414" t="s">
        <v>22</v>
      </c>
      <c r="H65" s="415"/>
      <c r="I65" s="10" t="s">
        <v>23</v>
      </c>
      <c r="J65" s="279" t="str">
        <f>IF(R62&gt;Y62,J62,IF(Y62&gt;R62,Z62,IF(R62=Y62,"V"&amp;A62)))</f>
        <v>V17</v>
      </c>
      <c r="K65" s="279"/>
      <c r="L65" s="279"/>
      <c r="M65" s="279"/>
      <c r="N65" s="279"/>
      <c r="O65" s="279"/>
      <c r="P65" s="279"/>
      <c r="Q65" s="279"/>
      <c r="R65" s="192">
        <f>(IF(AI65&gt;AJ65,1,0))+(IF(AK65&gt;AL65,1,0))+(IF(AM65&gt;AN65,1,0))</f>
        <v>0</v>
      </c>
      <c r="S65" s="12" t="s">
        <v>8</v>
      </c>
      <c r="T65" s="12"/>
      <c r="U65" s="12"/>
      <c r="V65" s="12"/>
      <c r="W65" s="12"/>
      <c r="X65" s="12"/>
      <c r="Y65" s="192">
        <f>(IF(AJ65&gt;AI65,1,0))+(IF(AL65&gt;AK65,1,0))+(IF(AN65&gt;AM65,1,0))</f>
        <v>0</v>
      </c>
      <c r="Z65" s="280" t="str">
        <f>IF(R63&gt;Y63,J63,IF(Y63&gt;R63,Z63,IF(R63=Y63,"V"&amp;A63)))</f>
        <v>V18</v>
      </c>
      <c r="AA65" s="280"/>
      <c r="AB65" s="280"/>
      <c r="AC65" s="280"/>
      <c r="AD65" s="280"/>
      <c r="AE65" s="280"/>
      <c r="AF65" s="280"/>
      <c r="AG65" s="280"/>
      <c r="AH65" s="14" t="s">
        <v>24</v>
      </c>
      <c r="AI65" s="15"/>
      <c r="AJ65" s="16"/>
      <c r="AK65" s="15"/>
      <c r="AL65" s="16"/>
      <c r="AM65" s="15"/>
      <c r="AN65" s="16"/>
    </row>
    <row r="66" spans="1:40" ht="8.25" customHeight="1"/>
    <row r="67" spans="1:40" ht="15.75">
      <c r="A67" s="57" t="s">
        <v>62</v>
      </c>
      <c r="B67" s="57"/>
      <c r="C67" s="58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60"/>
      <c r="AF67" s="60"/>
      <c r="AG67" s="60"/>
      <c r="AH67" s="60"/>
      <c r="AI67" s="60"/>
      <c r="AJ67" s="60"/>
      <c r="AK67" s="60"/>
      <c r="AL67" s="60"/>
      <c r="AM67" s="60"/>
      <c r="AN67" s="60"/>
    </row>
    <row r="68" spans="1:40" ht="6.75" customHeight="1">
      <c r="A68" s="61"/>
      <c r="B68" s="61"/>
      <c r="C68" s="62"/>
    </row>
    <row r="69" spans="1:40" ht="16.5" customHeight="1">
      <c r="A69" s="208" t="s">
        <v>64</v>
      </c>
      <c r="B69" s="61"/>
      <c r="C69" s="68"/>
      <c r="F69" s="65" t="str">
        <f>IF(R65&gt;Y65,J65,IF(Y65&gt;R65,Z65,IF(R65=Y65,"1o Lugar")))</f>
        <v>1o Lugar</v>
      </c>
      <c r="G69" s="59"/>
      <c r="H69" s="59"/>
      <c r="I69" s="71"/>
      <c r="J69" s="72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</row>
    <row r="70" spans="1:40" ht="5.25" customHeight="1">
      <c r="A70" s="208"/>
      <c r="B70" s="61"/>
      <c r="C70" s="68"/>
      <c r="I70" s="69"/>
      <c r="J70" s="70"/>
    </row>
    <row r="71" spans="1:40" ht="15.75" customHeight="1">
      <c r="A71" s="208" t="s">
        <v>66</v>
      </c>
      <c r="B71" s="61"/>
      <c r="C71" s="68"/>
      <c r="F71" s="66" t="str">
        <f>IF(R65&lt;Y65,J65,IF(Y65&lt;R65,Z65,IF(R65=Y65,"2o Lugar")))</f>
        <v>2o Lugar</v>
      </c>
      <c r="G71" s="59"/>
      <c r="H71" s="59"/>
      <c r="I71" s="71"/>
      <c r="J71" s="72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</row>
    <row r="72" spans="1:40" ht="5.25" customHeight="1">
      <c r="A72" s="208"/>
      <c r="B72" s="61"/>
      <c r="C72" s="68"/>
      <c r="I72" s="69"/>
      <c r="J72" s="70"/>
    </row>
    <row r="73" spans="1:40" ht="13.5" customHeight="1">
      <c r="A73" s="208" t="s">
        <v>68</v>
      </c>
      <c r="B73" s="61"/>
      <c r="C73" s="68"/>
      <c r="F73" s="67" t="str">
        <f>IF(R64&gt;Y64,J64,IF(Y64&gt;R64,Z64,IF(R64=Y64,"3o Lugar")))</f>
        <v>3o Lugar</v>
      </c>
      <c r="G73" s="59"/>
      <c r="H73" s="59"/>
      <c r="I73" s="71"/>
      <c r="J73" s="72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</row>
    <row r="74" spans="1:40" ht="4.5" customHeight="1">
      <c r="A74" s="209"/>
    </row>
    <row r="75" spans="1:40" ht="12" customHeight="1">
      <c r="A75" s="208" t="s">
        <v>70</v>
      </c>
      <c r="B75" s="61"/>
      <c r="C75" s="62"/>
      <c r="F75" s="210" t="str">
        <f>IF(R64&lt;Y64,J64,IF(Y64&lt;R64,Z64,IF(R64=Y64,"4o Lugar")))</f>
        <v>4o Lugar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</row>
    <row r="76" spans="1:40" ht="12" customHeight="1">
      <c r="A76" s="208" t="s">
        <v>84</v>
      </c>
      <c r="B76" s="61"/>
      <c r="C76" s="62"/>
      <c r="F76" s="210" t="str">
        <f>IF(T14=U14,X19,"5o Lugar")</f>
        <v>5o Lugar</v>
      </c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</row>
    <row r="77" spans="1:40" ht="12" customHeight="1">
      <c r="A77" s="208" t="s">
        <v>89</v>
      </c>
      <c r="B77" s="61"/>
      <c r="C77" s="62"/>
      <c r="F77" s="210" t="str">
        <f>IF(T14=U14,X20,"6o Lugar")</f>
        <v>6o Lugar</v>
      </c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40" ht="12" customHeight="1">
      <c r="A78" s="208" t="s">
        <v>94</v>
      </c>
      <c r="B78" s="61"/>
      <c r="C78" s="62"/>
      <c r="F78" s="210" t="str">
        <f>IF(T14=U14,X21,"7o Lugar")</f>
        <v>7o Lugar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</row>
    <row r="79" spans="1:40" ht="12" customHeight="1">
      <c r="A79" s="208" t="s">
        <v>99</v>
      </c>
      <c r="B79" s="61"/>
      <c r="C79" s="62"/>
      <c r="F79" s="210" t="str">
        <f>IF(T14=U14,X22,"8o Lugar")</f>
        <v>8o Lugar</v>
      </c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</row>
    <row r="80" spans="1:40" ht="12" customHeight="1">
      <c r="A80" s="208" t="s">
        <v>120</v>
      </c>
      <c r="B80" s="61"/>
      <c r="C80" s="62"/>
      <c r="F80" s="210" t="str">
        <f>IF(T14=U14,X23,"9o Lugar")</f>
        <v>9o Lugar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</row>
    <row r="81" spans="1:10" ht="15">
      <c r="A81" s="61"/>
      <c r="B81" s="61"/>
      <c r="C81" s="68"/>
      <c r="I81" s="69"/>
      <c r="J81" s="70"/>
    </row>
  </sheetData>
  <mergeCells count="344">
    <mergeCell ref="A1:AN3"/>
    <mergeCell ref="A4:AN4"/>
    <mergeCell ref="A6:F7"/>
    <mergeCell ref="G6:H7"/>
    <mergeCell ref="I6:K6"/>
    <mergeCell ref="L6:M7"/>
    <mergeCell ref="N6:O7"/>
    <mergeCell ref="P6:Q7"/>
    <mergeCell ref="R6:S7"/>
    <mergeCell ref="Y6:AE6"/>
    <mergeCell ref="AF6:AL6"/>
    <mergeCell ref="AM6:AN7"/>
    <mergeCell ref="I7:K7"/>
    <mergeCell ref="Y7:Z7"/>
    <mergeCell ref="AA7:AB7"/>
    <mergeCell ref="AC7:AE7"/>
    <mergeCell ref="AF7:AG7"/>
    <mergeCell ref="AH7:AI7"/>
    <mergeCell ref="AJ7:AL7"/>
    <mergeCell ref="AA8:AB8"/>
    <mergeCell ref="AC8:AE8"/>
    <mergeCell ref="AF8:AG8"/>
    <mergeCell ref="AH8:AI8"/>
    <mergeCell ref="AJ8:AL8"/>
    <mergeCell ref="AM8:AN8"/>
    <mergeCell ref="C8:K8"/>
    <mergeCell ref="L8:M8"/>
    <mergeCell ref="N8:O8"/>
    <mergeCell ref="P8:Q8"/>
    <mergeCell ref="R8:S8"/>
    <mergeCell ref="Y8:Z8"/>
    <mergeCell ref="AA9:AB9"/>
    <mergeCell ref="AC9:AE9"/>
    <mergeCell ref="AF9:AG9"/>
    <mergeCell ref="AH9:AI9"/>
    <mergeCell ref="AJ9:AL9"/>
    <mergeCell ref="AM9:AN9"/>
    <mergeCell ref="C9:K9"/>
    <mergeCell ref="L9:M9"/>
    <mergeCell ref="N9:O9"/>
    <mergeCell ref="P9:Q9"/>
    <mergeCell ref="R9:S9"/>
    <mergeCell ref="Y9:Z9"/>
    <mergeCell ref="AA10:AB10"/>
    <mergeCell ref="AC10:AE10"/>
    <mergeCell ref="AF10:AG10"/>
    <mergeCell ref="AH10:AI10"/>
    <mergeCell ref="AJ10:AL10"/>
    <mergeCell ref="AM10:AN10"/>
    <mergeCell ref="C10:K10"/>
    <mergeCell ref="L10:M10"/>
    <mergeCell ref="N10:O10"/>
    <mergeCell ref="P10:Q10"/>
    <mergeCell ref="R10:S10"/>
    <mergeCell ref="Y10:Z10"/>
    <mergeCell ref="AA11:AB11"/>
    <mergeCell ref="AC11:AE11"/>
    <mergeCell ref="AF11:AG11"/>
    <mergeCell ref="AH11:AI11"/>
    <mergeCell ref="AJ11:AL11"/>
    <mergeCell ref="AM11:AN11"/>
    <mergeCell ref="C11:K11"/>
    <mergeCell ref="L11:M11"/>
    <mergeCell ref="N11:O11"/>
    <mergeCell ref="P11:Q11"/>
    <mergeCell ref="R11:S11"/>
    <mergeCell ref="Y11:Z11"/>
    <mergeCell ref="C16:K16"/>
    <mergeCell ref="L16:M16"/>
    <mergeCell ref="N16:O16"/>
    <mergeCell ref="P16:Q16"/>
    <mergeCell ref="R16:S16"/>
    <mergeCell ref="C15:K15"/>
    <mergeCell ref="L15:M15"/>
    <mergeCell ref="N15:O15"/>
    <mergeCell ref="P15:Q15"/>
    <mergeCell ref="R15:S15"/>
    <mergeCell ref="Y16:Z16"/>
    <mergeCell ref="AA16:AB16"/>
    <mergeCell ref="AC16:AE16"/>
    <mergeCell ref="AF16:AG16"/>
    <mergeCell ref="AH16:AI16"/>
    <mergeCell ref="AJ16:AL16"/>
    <mergeCell ref="AA15:AB15"/>
    <mergeCell ref="AC15:AE15"/>
    <mergeCell ref="AF15:AG15"/>
    <mergeCell ref="AH15:AI15"/>
    <mergeCell ref="AJ15:AL15"/>
    <mergeCell ref="Y15:Z15"/>
    <mergeCell ref="C18:K18"/>
    <mergeCell ref="L18:M18"/>
    <mergeCell ref="N18:O18"/>
    <mergeCell ref="P18:Q18"/>
    <mergeCell ref="R18:S18"/>
    <mergeCell ref="C17:K17"/>
    <mergeCell ref="L17:M17"/>
    <mergeCell ref="N17:O17"/>
    <mergeCell ref="P17:Q17"/>
    <mergeCell ref="R17:S17"/>
    <mergeCell ref="Y18:Z18"/>
    <mergeCell ref="AA18:AB18"/>
    <mergeCell ref="AC18:AE18"/>
    <mergeCell ref="AF18:AG18"/>
    <mergeCell ref="AH18:AI18"/>
    <mergeCell ref="AJ18:AL18"/>
    <mergeCell ref="AA17:AB17"/>
    <mergeCell ref="AC17:AE17"/>
    <mergeCell ref="AF17:AG17"/>
    <mergeCell ref="AH17:AI17"/>
    <mergeCell ref="AJ17:AL17"/>
    <mergeCell ref="Y17:Z17"/>
    <mergeCell ref="C20:K20"/>
    <mergeCell ref="L20:M20"/>
    <mergeCell ref="N20:O20"/>
    <mergeCell ref="P20:Q20"/>
    <mergeCell ref="R20:S20"/>
    <mergeCell ref="C19:K19"/>
    <mergeCell ref="L19:M19"/>
    <mergeCell ref="N19:O19"/>
    <mergeCell ref="P19:Q19"/>
    <mergeCell ref="R19:S19"/>
    <mergeCell ref="Y20:Z20"/>
    <mergeCell ref="AA20:AB20"/>
    <mergeCell ref="AC20:AE20"/>
    <mergeCell ref="AF20:AG20"/>
    <mergeCell ref="AH20:AI20"/>
    <mergeCell ref="AJ20:AL20"/>
    <mergeCell ref="AA19:AB19"/>
    <mergeCell ref="AC19:AE19"/>
    <mergeCell ref="AF19:AG19"/>
    <mergeCell ref="AH19:AI19"/>
    <mergeCell ref="AJ19:AL19"/>
    <mergeCell ref="Y19:Z19"/>
    <mergeCell ref="C22:K22"/>
    <mergeCell ref="L22:M22"/>
    <mergeCell ref="N22:O22"/>
    <mergeCell ref="P22:Q22"/>
    <mergeCell ref="R22:S22"/>
    <mergeCell ref="C21:K21"/>
    <mergeCell ref="L21:M21"/>
    <mergeCell ref="N21:O21"/>
    <mergeCell ref="P21:Q21"/>
    <mergeCell ref="R21:S21"/>
    <mergeCell ref="Y22:Z22"/>
    <mergeCell ref="AA22:AB22"/>
    <mergeCell ref="AC22:AE22"/>
    <mergeCell ref="AF22:AG22"/>
    <mergeCell ref="AH22:AI22"/>
    <mergeCell ref="AJ22:AL22"/>
    <mergeCell ref="AA21:AB21"/>
    <mergeCell ref="AC21:AE21"/>
    <mergeCell ref="AF21:AG21"/>
    <mergeCell ref="AH21:AI21"/>
    <mergeCell ref="AJ21:AL21"/>
    <mergeCell ref="Y21:Z21"/>
    <mergeCell ref="AM25:AN26"/>
    <mergeCell ref="I26:K26"/>
    <mergeCell ref="Y26:Z26"/>
    <mergeCell ref="AA26:AB26"/>
    <mergeCell ref="AC26:AE26"/>
    <mergeCell ref="AF26:AG26"/>
    <mergeCell ref="AA23:AB23"/>
    <mergeCell ref="AC23:AE23"/>
    <mergeCell ref="AF23:AG23"/>
    <mergeCell ref="AH23:AI23"/>
    <mergeCell ref="AJ23:AL23"/>
    <mergeCell ref="I25:K25"/>
    <mergeCell ref="L25:M26"/>
    <mergeCell ref="N25:O26"/>
    <mergeCell ref="C23:K23"/>
    <mergeCell ref="L23:M23"/>
    <mergeCell ref="N23:O23"/>
    <mergeCell ref="P23:Q23"/>
    <mergeCell ref="R23:S23"/>
    <mergeCell ref="Y23:Z23"/>
    <mergeCell ref="C28:K28"/>
    <mergeCell ref="L28:M28"/>
    <mergeCell ref="N28:O28"/>
    <mergeCell ref="P28:Q28"/>
    <mergeCell ref="R28:S28"/>
    <mergeCell ref="Y28:Z28"/>
    <mergeCell ref="AH26:AI26"/>
    <mergeCell ref="AJ26:AL26"/>
    <mergeCell ref="C27:K27"/>
    <mergeCell ref="L27:M27"/>
    <mergeCell ref="N27:O27"/>
    <mergeCell ref="P27:Q27"/>
    <mergeCell ref="R27:S27"/>
    <mergeCell ref="Y27:Z27"/>
    <mergeCell ref="AA27:AB27"/>
    <mergeCell ref="AC27:AE27"/>
    <mergeCell ref="P25:Q26"/>
    <mergeCell ref="R25:S26"/>
    <mergeCell ref="Y25:AE25"/>
    <mergeCell ref="AF25:AL25"/>
    <mergeCell ref="A25:F26"/>
    <mergeCell ref="G25:H26"/>
    <mergeCell ref="AA28:AB28"/>
    <mergeCell ref="AC28:AE28"/>
    <mergeCell ref="AF28:AG28"/>
    <mergeCell ref="AH28:AI28"/>
    <mergeCell ref="AJ28:AL28"/>
    <mergeCell ref="AM28:AN28"/>
    <mergeCell ref="AF27:AG27"/>
    <mergeCell ref="AH27:AI27"/>
    <mergeCell ref="AJ27:AL27"/>
    <mergeCell ref="AM27:AN27"/>
    <mergeCell ref="AA29:AB29"/>
    <mergeCell ref="AC29:AE29"/>
    <mergeCell ref="AF29:AG29"/>
    <mergeCell ref="AH29:AI29"/>
    <mergeCell ref="AJ29:AL29"/>
    <mergeCell ref="AM29:AN29"/>
    <mergeCell ref="C29:K29"/>
    <mergeCell ref="L29:M29"/>
    <mergeCell ref="N29:O29"/>
    <mergeCell ref="P29:Q29"/>
    <mergeCell ref="R29:S29"/>
    <mergeCell ref="Y29:Z29"/>
    <mergeCell ref="AA30:AB30"/>
    <mergeCell ref="AC30:AE30"/>
    <mergeCell ref="AF30:AG30"/>
    <mergeCell ref="AH30:AI30"/>
    <mergeCell ref="AJ30:AL30"/>
    <mergeCell ref="AM30:AN30"/>
    <mergeCell ref="C30:K30"/>
    <mergeCell ref="L30:M30"/>
    <mergeCell ref="N30:O30"/>
    <mergeCell ref="P30:Q30"/>
    <mergeCell ref="R30:S30"/>
    <mergeCell ref="Y30:Z30"/>
    <mergeCell ref="AA31:AB31"/>
    <mergeCell ref="AC31:AE31"/>
    <mergeCell ref="AF31:AG31"/>
    <mergeCell ref="AH31:AI31"/>
    <mergeCell ref="AJ31:AL31"/>
    <mergeCell ref="AM31:AN31"/>
    <mergeCell ref="C31:K31"/>
    <mergeCell ref="L31:M31"/>
    <mergeCell ref="N31:O31"/>
    <mergeCell ref="P31:Q31"/>
    <mergeCell ref="R31:S31"/>
    <mergeCell ref="Y31:Z31"/>
    <mergeCell ref="C37:D37"/>
    <mergeCell ref="G37:H37"/>
    <mergeCell ref="J37:Q37"/>
    <mergeCell ref="Z37:AG37"/>
    <mergeCell ref="C38:D38"/>
    <mergeCell ref="G38:H38"/>
    <mergeCell ref="J38:Q38"/>
    <mergeCell ref="Z38:AG38"/>
    <mergeCell ref="AM34:AN34"/>
    <mergeCell ref="C35:D35"/>
    <mergeCell ref="G35:H35"/>
    <mergeCell ref="J35:Q35"/>
    <mergeCell ref="Z35:AG35"/>
    <mergeCell ref="C36:D36"/>
    <mergeCell ref="G36:H36"/>
    <mergeCell ref="J36:Q36"/>
    <mergeCell ref="Z36:AG36"/>
    <mergeCell ref="C34:D34"/>
    <mergeCell ref="G34:H34"/>
    <mergeCell ref="J34:Q34"/>
    <mergeCell ref="Z34:AG34"/>
    <mergeCell ref="AI34:AJ34"/>
    <mergeCell ref="AK34:AL34"/>
    <mergeCell ref="C41:D41"/>
    <mergeCell ref="G41:H41"/>
    <mergeCell ref="J41:Q41"/>
    <mergeCell ref="Z41:AG41"/>
    <mergeCell ref="C42:D42"/>
    <mergeCell ref="G42:H42"/>
    <mergeCell ref="J42:Q42"/>
    <mergeCell ref="Z42:AG42"/>
    <mergeCell ref="C39:D39"/>
    <mergeCell ref="G39:H39"/>
    <mergeCell ref="J39:Q39"/>
    <mergeCell ref="Z39:AG39"/>
    <mergeCell ref="C40:D40"/>
    <mergeCell ref="G40:H40"/>
    <mergeCell ref="J40:Q40"/>
    <mergeCell ref="Z40:AG40"/>
    <mergeCell ref="AI46:AJ46"/>
    <mergeCell ref="AK46:AL46"/>
    <mergeCell ref="AM46:AN46"/>
    <mergeCell ref="C47:D47"/>
    <mergeCell ref="G47:H47"/>
    <mergeCell ref="J47:Q47"/>
    <mergeCell ref="Z47:AG47"/>
    <mergeCell ref="C43:D43"/>
    <mergeCell ref="G43:H43"/>
    <mergeCell ref="J43:Q43"/>
    <mergeCell ref="Z43:AG43"/>
    <mergeCell ref="C46:D46"/>
    <mergeCell ref="G46:H46"/>
    <mergeCell ref="J46:Q46"/>
    <mergeCell ref="Z46:AG46"/>
    <mergeCell ref="C50:D50"/>
    <mergeCell ref="G50:H50"/>
    <mergeCell ref="J50:Q50"/>
    <mergeCell ref="Z50:AG50"/>
    <mergeCell ref="C51:D51"/>
    <mergeCell ref="G51:H51"/>
    <mergeCell ref="J51:Q51"/>
    <mergeCell ref="Z51:AG51"/>
    <mergeCell ref="C48:D48"/>
    <mergeCell ref="G48:H48"/>
    <mergeCell ref="J48:Q48"/>
    <mergeCell ref="Z48:AG48"/>
    <mergeCell ref="C49:D49"/>
    <mergeCell ref="G49:H49"/>
    <mergeCell ref="J49:Q49"/>
    <mergeCell ref="Z49:AG49"/>
    <mergeCell ref="AM58:AN58"/>
    <mergeCell ref="C59:D59"/>
    <mergeCell ref="G59:H59"/>
    <mergeCell ref="J59:Q59"/>
    <mergeCell ref="Z59:AG59"/>
    <mergeCell ref="C60:D60"/>
    <mergeCell ref="G60:H60"/>
    <mergeCell ref="J60:Q60"/>
    <mergeCell ref="Z60:AG60"/>
    <mergeCell ref="C58:D58"/>
    <mergeCell ref="G58:H58"/>
    <mergeCell ref="J58:Q58"/>
    <mergeCell ref="Z58:AG58"/>
    <mergeCell ref="AI58:AJ58"/>
    <mergeCell ref="AK58:AL58"/>
    <mergeCell ref="C64:D64"/>
    <mergeCell ref="G64:H64"/>
    <mergeCell ref="J64:Q64"/>
    <mergeCell ref="Z64:AG64"/>
    <mergeCell ref="C65:D65"/>
    <mergeCell ref="G65:H65"/>
    <mergeCell ref="J65:Q65"/>
    <mergeCell ref="Z65:AG65"/>
    <mergeCell ref="C62:D62"/>
    <mergeCell ref="G62:H62"/>
    <mergeCell ref="J62:Q62"/>
    <mergeCell ref="Z62:AG62"/>
    <mergeCell ref="C63:D63"/>
    <mergeCell ref="G63:H63"/>
    <mergeCell ref="J63:Q63"/>
    <mergeCell ref="Z63:AG63"/>
  </mergeCells>
  <conditionalFormatting sqref="AM8:AN23 AM27:AN31">
    <cfRule type="cellIs" dxfId="3" priority="1" stopIfTrue="1" operator="equal">
      <formula>"1o"</formula>
    </cfRule>
    <cfRule type="cellIs" dxfId="2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AN240"/>
  <sheetViews>
    <sheetView zoomScale="107" workbookViewId="0">
      <selection activeCell="L29" sqref="L29:M30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19" width="2.7109375" style="1" customWidth="1"/>
    <col min="20" max="21" width="9.140625" style="1" hidden="1" customWidth="1"/>
    <col min="22" max="22" width="7" style="1" hidden="1" customWidth="1"/>
    <col min="23" max="23" width="4.5703125" style="1" hidden="1" customWidth="1"/>
    <col min="24" max="24" width="8" style="1" hidden="1" customWidth="1"/>
    <col min="25" max="33" width="2.7109375" style="1" customWidth="1"/>
    <col min="34" max="34" width="2.42578125" style="1" customWidth="1"/>
    <col min="35" max="40" width="2.7109375" style="1" customWidth="1"/>
    <col min="41" max="16384" width="9.140625" style="1"/>
  </cols>
  <sheetData>
    <row r="1" spans="1:40" ht="12.75" customHeight="1">
      <c r="A1" s="694" t="s">
        <v>129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  <c r="AL1" s="695"/>
      <c r="AM1" s="695"/>
      <c r="AN1" s="696"/>
    </row>
    <row r="2" spans="1:40" ht="12.75" customHeight="1">
      <c r="A2" s="697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9"/>
    </row>
    <row r="3" spans="1:40" ht="12.75" customHeight="1" thickBot="1">
      <c r="A3" s="681" t="s">
        <v>91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2"/>
      <c r="AC3" s="682"/>
      <c r="AD3" s="682"/>
      <c r="AE3" s="682"/>
      <c r="AF3" s="682"/>
      <c r="AG3" s="682"/>
      <c r="AH3" s="682"/>
      <c r="AI3" s="682"/>
      <c r="AJ3" s="682"/>
      <c r="AK3" s="682"/>
      <c r="AL3" s="682"/>
      <c r="AM3" s="682"/>
      <c r="AN3" s="683"/>
    </row>
    <row r="4" spans="1:40" ht="12.75" customHeight="1" thickBot="1">
      <c r="B4" s="263"/>
    </row>
    <row r="5" spans="1:40" ht="12.75" hidden="1" customHeight="1"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257">
        <f>SUM(L6:M15)</f>
        <v>0</v>
      </c>
      <c r="U5" s="257">
        <v>24</v>
      </c>
    </row>
    <row r="6" spans="1:40" ht="12.75" hidden="1" customHeight="1">
      <c r="A6" s="258" t="s">
        <v>14</v>
      </c>
      <c r="B6" s="259">
        <v>1</v>
      </c>
      <c r="C6" s="463" t="str">
        <f>IF(C19=X19,C19,IF(C20=X19,C20,IF(C21=X19,C21)))</f>
        <v>bbb</v>
      </c>
      <c r="D6" s="451"/>
      <c r="E6" s="451"/>
      <c r="F6" s="451"/>
      <c r="G6" s="451"/>
      <c r="H6" s="451"/>
      <c r="I6" s="451"/>
      <c r="J6" s="451"/>
      <c r="K6" s="452"/>
      <c r="L6" s="431">
        <f>L20</f>
        <v>0</v>
      </c>
      <c r="M6" s="444"/>
      <c r="N6" s="431"/>
      <c r="O6" s="444"/>
      <c r="P6" s="431"/>
      <c r="Q6" s="444"/>
      <c r="R6" s="453"/>
      <c r="S6" s="454"/>
      <c r="T6" s="51">
        <f>U19</f>
        <v>4221.909090909091</v>
      </c>
      <c r="U6" s="52">
        <f>LARGE(T6:T8,B6)</f>
        <v>6331.69696969697</v>
      </c>
      <c r="V6" s="52">
        <f>MATCH(U6,T6:T8,0)</f>
        <v>3</v>
      </c>
      <c r="W6" s="52" t="s">
        <v>45</v>
      </c>
      <c r="X6" s="52" t="str">
        <f>VLOOKUP(V6,B6:AL8,2)</f>
        <v>jjj</v>
      </c>
      <c r="Y6" s="431"/>
      <c r="Z6" s="432"/>
      <c r="AA6" s="431"/>
      <c r="AB6" s="432"/>
      <c r="AC6" s="436"/>
      <c r="AD6" s="437"/>
      <c r="AE6" s="438"/>
      <c r="AF6" s="431"/>
      <c r="AG6" s="432"/>
      <c r="AH6" s="712"/>
      <c r="AI6" s="432"/>
      <c r="AJ6" s="436"/>
      <c r="AK6" s="437"/>
      <c r="AL6" s="438"/>
    </row>
    <row r="7" spans="1:40" ht="12.75" hidden="1" customHeight="1" thickBot="1">
      <c r="A7" s="258" t="s">
        <v>17</v>
      </c>
      <c r="B7" s="259">
        <v>2</v>
      </c>
      <c r="C7" s="450" t="str">
        <f>IF(C25=X25,C25,IF(C26=X25,C26,IF(C27=X25,C27)))</f>
        <v>eee</v>
      </c>
      <c r="D7" s="451"/>
      <c r="E7" s="451"/>
      <c r="F7" s="451"/>
      <c r="G7" s="451"/>
      <c r="H7" s="451"/>
      <c r="I7" s="451"/>
      <c r="J7" s="451"/>
      <c r="K7" s="452"/>
      <c r="L7" s="431">
        <f>L25</f>
        <v>0</v>
      </c>
      <c r="M7" s="444"/>
      <c r="N7" s="431"/>
      <c r="O7" s="444"/>
      <c r="P7" s="431"/>
      <c r="Q7" s="444"/>
      <c r="R7" s="453"/>
      <c r="S7" s="454"/>
      <c r="T7" s="51">
        <f>U25</f>
        <v>3011.03125</v>
      </c>
      <c r="U7" s="53">
        <f>LARGE(T6:T8,B7)</f>
        <v>4221.909090909091</v>
      </c>
      <c r="V7" s="53">
        <f>MATCH(U7,T6:T8,0)</f>
        <v>1</v>
      </c>
      <c r="W7" s="53" t="s">
        <v>47</v>
      </c>
      <c r="X7" s="53" t="str">
        <f>VLOOKUP(V7,B6:AL8,2)</f>
        <v>bbb</v>
      </c>
      <c r="Y7" s="431"/>
      <c r="Z7" s="432"/>
      <c r="AA7" s="712"/>
      <c r="AB7" s="432"/>
      <c r="AC7" s="436"/>
      <c r="AD7" s="437"/>
      <c r="AE7" s="438"/>
      <c r="AF7" s="431"/>
      <c r="AG7" s="432"/>
      <c r="AH7" s="712"/>
      <c r="AI7" s="432"/>
      <c r="AJ7" s="436"/>
      <c r="AK7" s="437"/>
      <c r="AL7" s="438"/>
    </row>
    <row r="8" spans="1:40" ht="12.75" hidden="1" customHeight="1" thickBot="1">
      <c r="A8" s="258" t="s">
        <v>117</v>
      </c>
      <c r="B8" s="259">
        <v>3</v>
      </c>
      <c r="C8" s="464" t="str">
        <f>IF(C31=X31,C31,IF(C32=X31,C32,IF(C33=X31,C33,IF(C34=X31,C34))))</f>
        <v>jjj</v>
      </c>
      <c r="D8" s="465"/>
      <c r="E8" s="465"/>
      <c r="F8" s="465"/>
      <c r="G8" s="465"/>
      <c r="H8" s="465"/>
      <c r="I8" s="465"/>
      <c r="J8" s="465"/>
      <c r="K8" s="466"/>
      <c r="L8" s="455">
        <f>L34</f>
        <v>0</v>
      </c>
      <c r="M8" s="456"/>
      <c r="N8" s="455"/>
      <c r="O8" s="456"/>
      <c r="P8" s="455"/>
      <c r="Q8" s="456"/>
      <c r="R8" s="467"/>
      <c r="S8" s="468"/>
      <c r="T8" s="51">
        <f>U31</f>
        <v>6331.69696969697</v>
      </c>
      <c r="U8" s="52">
        <f>LARGE(T6:T8,B8)</f>
        <v>3011.03125</v>
      </c>
      <c r="V8" s="52">
        <f>MATCH(U8,T6:T8,0)</f>
        <v>2</v>
      </c>
      <c r="W8" s="52" t="s">
        <v>43</v>
      </c>
      <c r="X8" s="52" t="str">
        <f>VLOOKUP(V8,B6:AL8,2)</f>
        <v>eee</v>
      </c>
      <c r="Y8" s="455"/>
      <c r="Z8" s="457"/>
      <c r="AA8" s="455"/>
      <c r="AB8" s="457"/>
      <c r="AC8" s="458"/>
      <c r="AD8" s="459"/>
      <c r="AE8" s="460"/>
      <c r="AF8" s="455"/>
      <c r="AG8" s="457"/>
      <c r="AH8" s="713"/>
      <c r="AI8" s="457"/>
      <c r="AJ8" s="458"/>
      <c r="AK8" s="459"/>
      <c r="AL8" s="460"/>
    </row>
    <row r="9" spans="1:40" ht="12.75" hidden="1" customHeight="1">
      <c r="A9" s="258" t="s">
        <v>18</v>
      </c>
      <c r="B9" s="259">
        <v>1</v>
      </c>
      <c r="C9" s="670" t="str">
        <f>IF(C19=X20,C19,IF(C20=X20,C20,IF(C21=X20,C21)))</f>
        <v>ccc</v>
      </c>
      <c r="D9" s="671"/>
      <c r="E9" s="671"/>
      <c r="F9" s="671"/>
      <c r="G9" s="671"/>
      <c r="H9" s="671"/>
      <c r="I9" s="671"/>
      <c r="J9" s="671"/>
      <c r="K9" s="672"/>
      <c r="L9" s="639">
        <f>L21</f>
        <v>0</v>
      </c>
      <c r="M9" s="652"/>
      <c r="N9" s="639"/>
      <c r="O9" s="652"/>
      <c r="P9" s="639"/>
      <c r="Q9" s="652"/>
      <c r="R9" s="673"/>
      <c r="S9" s="674"/>
      <c r="T9" s="134">
        <f>U20</f>
        <v>3010.969696969697</v>
      </c>
      <c r="U9" s="135">
        <f>LARGE(T9:T11,B9)</f>
        <v>5122.75</v>
      </c>
      <c r="V9" s="135">
        <f>MATCH(U9,T9:T11,0)</f>
        <v>3</v>
      </c>
      <c r="W9" s="135" t="s">
        <v>57</v>
      </c>
      <c r="X9" s="135" t="str">
        <f>VLOOKUP(V9,B9:AL11,2)</f>
        <v>iii</v>
      </c>
      <c r="Y9" s="639"/>
      <c r="Z9" s="640"/>
      <c r="AA9" s="736"/>
      <c r="AB9" s="640"/>
      <c r="AC9" s="660"/>
      <c r="AD9" s="661"/>
      <c r="AE9" s="662"/>
      <c r="AF9" s="639"/>
      <c r="AG9" s="640"/>
      <c r="AH9" s="736"/>
      <c r="AI9" s="640"/>
      <c r="AJ9" s="660"/>
      <c r="AK9" s="663"/>
      <c r="AL9" s="664"/>
    </row>
    <row r="10" spans="1:40" ht="12.75" hidden="1" customHeight="1">
      <c r="A10" s="258" t="s">
        <v>15</v>
      </c>
      <c r="B10" s="259">
        <v>2</v>
      </c>
      <c r="C10" s="665" t="str">
        <f>IF(C25=X26,C25,IF(C26=X26,C26,IF(C27=X26,C27)))</f>
        <v>ddd</v>
      </c>
      <c r="D10" s="666"/>
      <c r="E10" s="666"/>
      <c r="F10" s="666"/>
      <c r="G10" s="666"/>
      <c r="H10" s="666"/>
      <c r="I10" s="666"/>
      <c r="J10" s="666"/>
      <c r="K10" s="667"/>
      <c r="L10" s="733">
        <f>L27</f>
        <v>0</v>
      </c>
      <c r="M10" s="735"/>
      <c r="N10" s="733"/>
      <c r="O10" s="735"/>
      <c r="P10" s="733"/>
      <c r="Q10" s="735"/>
      <c r="R10" s="668"/>
      <c r="S10" s="669"/>
      <c r="T10" s="134">
        <f>U26</f>
        <v>3011</v>
      </c>
      <c r="U10" s="139">
        <f>LARGE(T9:T11,B10)</f>
        <v>3011</v>
      </c>
      <c r="V10" s="139">
        <f>MATCH(U10,T9:T11,0)</f>
        <v>2</v>
      </c>
      <c r="W10" s="139" t="s">
        <v>61</v>
      </c>
      <c r="X10" s="139" t="str">
        <f>VLOOKUP(V10,B9:AL11,2)</f>
        <v>ddd</v>
      </c>
      <c r="Y10" s="733"/>
      <c r="Z10" s="732"/>
      <c r="AA10" s="731"/>
      <c r="AB10" s="732"/>
      <c r="AC10" s="655"/>
      <c r="AD10" s="656"/>
      <c r="AE10" s="657"/>
      <c r="AF10" s="733"/>
      <c r="AG10" s="732"/>
      <c r="AH10" s="731"/>
      <c r="AI10" s="732"/>
      <c r="AJ10" s="655"/>
      <c r="AK10" s="658"/>
      <c r="AL10" s="659"/>
    </row>
    <row r="11" spans="1:40" ht="12.75" hidden="1" customHeight="1" thickBot="1">
      <c r="A11" s="258" t="s">
        <v>141</v>
      </c>
      <c r="B11" s="259">
        <v>3</v>
      </c>
      <c r="C11" s="649" t="str">
        <f>IF(C31=X32,C31,IF(C32=X32,C32,IF(C33=X32,C33,IF(C34=X32,C34))))</f>
        <v>iii</v>
      </c>
      <c r="D11" s="650"/>
      <c r="E11" s="650"/>
      <c r="F11" s="650"/>
      <c r="G11" s="650"/>
      <c r="H11" s="650"/>
      <c r="I11" s="650"/>
      <c r="J11" s="650"/>
      <c r="K11" s="651"/>
      <c r="L11" s="728">
        <f>L33</f>
        <v>0</v>
      </c>
      <c r="M11" s="734"/>
      <c r="N11" s="728"/>
      <c r="O11" s="734"/>
      <c r="P11" s="728"/>
      <c r="Q11" s="734"/>
      <c r="R11" s="653"/>
      <c r="S11" s="654"/>
      <c r="T11" s="134">
        <f>U32</f>
        <v>5122.75</v>
      </c>
      <c r="U11" s="143">
        <f>LARGE(T9:T11,B11)</f>
        <v>3010.969696969697</v>
      </c>
      <c r="V11" s="143">
        <f>MATCH(U11,T9:T11,0)</f>
        <v>1</v>
      </c>
      <c r="W11" s="143" t="s">
        <v>54</v>
      </c>
      <c r="X11" s="143" t="str">
        <f>VLOOKUP(V11,B9:AL11,2)</f>
        <v>ccc</v>
      </c>
      <c r="Y11" s="728"/>
      <c r="Z11" s="729"/>
      <c r="AA11" s="730"/>
      <c r="AB11" s="729"/>
      <c r="AC11" s="641"/>
      <c r="AD11" s="644"/>
      <c r="AE11" s="645"/>
      <c r="AF11" s="728"/>
      <c r="AG11" s="729"/>
      <c r="AH11" s="730"/>
      <c r="AI11" s="729"/>
      <c r="AJ11" s="641"/>
      <c r="AK11" s="644"/>
      <c r="AL11" s="645"/>
    </row>
    <row r="12" spans="1:40" ht="12.75" hidden="1" customHeight="1" thickBot="1">
      <c r="A12" s="258" t="s">
        <v>153</v>
      </c>
      <c r="B12" s="259">
        <v>7</v>
      </c>
      <c r="C12" s="392">
        <v>7</v>
      </c>
      <c r="D12" s="293"/>
      <c r="E12" s="293"/>
      <c r="F12" s="293"/>
      <c r="G12" s="293"/>
      <c r="H12" s="293"/>
      <c r="I12" s="293"/>
      <c r="J12" s="293"/>
      <c r="K12" s="294"/>
      <c r="L12" s="289">
        <f>L31</f>
        <v>0</v>
      </c>
      <c r="M12" s="295"/>
      <c r="N12" s="289"/>
      <c r="O12" s="295"/>
      <c r="P12" s="289"/>
      <c r="Q12" s="295"/>
      <c r="R12" s="296"/>
      <c r="S12" s="297"/>
      <c r="T12" s="28">
        <f>U33</f>
        <v>3910.9705882352941</v>
      </c>
      <c r="U12" s="47" t="e">
        <f>LARGE(T12,B12)</f>
        <v>#NUM!</v>
      </c>
      <c r="V12" s="47" t="e">
        <f>MATCH(U12,T12,0)</f>
        <v>#NUM!</v>
      </c>
      <c r="W12" s="47" t="s">
        <v>92</v>
      </c>
      <c r="X12" s="47" t="str">
        <f>X33</f>
        <v>ggg</v>
      </c>
      <c r="Y12" s="289"/>
      <c r="Z12" s="285"/>
      <c r="AA12" s="284"/>
      <c r="AB12" s="285"/>
      <c r="AC12" s="286"/>
      <c r="AD12" s="404"/>
      <c r="AE12" s="405"/>
      <c r="AF12" s="289"/>
      <c r="AG12" s="285"/>
      <c r="AH12" s="284"/>
      <c r="AI12" s="285"/>
      <c r="AJ12" s="286"/>
      <c r="AK12" s="287"/>
      <c r="AL12" s="288"/>
    </row>
    <row r="13" spans="1:40" ht="12.75" hidden="1" customHeight="1">
      <c r="A13" s="258" t="s">
        <v>154</v>
      </c>
      <c r="B13" s="259">
        <v>1</v>
      </c>
      <c r="C13" s="588" t="str">
        <f>IF(C19=X21,C19,IF(C20=X21,C20,IF(C21=X21,C21)))</f>
        <v>aaa</v>
      </c>
      <c r="D13" s="589"/>
      <c r="E13" s="589"/>
      <c r="F13" s="589"/>
      <c r="G13" s="589"/>
      <c r="H13" s="589"/>
      <c r="I13" s="589"/>
      <c r="J13" s="589"/>
      <c r="K13" s="590"/>
      <c r="L13" s="577">
        <f>L19</f>
        <v>0</v>
      </c>
      <c r="M13" s="591"/>
      <c r="N13" s="577"/>
      <c r="O13" s="591"/>
      <c r="P13" s="577"/>
      <c r="Q13" s="591"/>
      <c r="R13" s="611"/>
      <c r="S13" s="612"/>
      <c r="T13" s="179">
        <f>U21</f>
        <v>1800.547619047619</v>
      </c>
      <c r="U13" s="180">
        <f>LARGE(T13:T14,B13)</f>
        <v>3010.969696969697</v>
      </c>
      <c r="V13" s="180">
        <f>MATCH(U13,T13:T14,0)</f>
        <v>2</v>
      </c>
      <c r="W13" s="180" t="s">
        <v>145</v>
      </c>
      <c r="X13" s="180" t="str">
        <f>VLOOKUP(V13,B13:AL14,2)</f>
        <v>fff</v>
      </c>
      <c r="Y13" s="577"/>
      <c r="Z13" s="578"/>
      <c r="AA13" s="727"/>
      <c r="AB13" s="578"/>
      <c r="AC13" s="606"/>
      <c r="AD13" s="607"/>
      <c r="AE13" s="608"/>
      <c r="AF13" s="577"/>
      <c r="AG13" s="578"/>
      <c r="AH13" s="727"/>
      <c r="AI13" s="578"/>
      <c r="AJ13" s="606"/>
      <c r="AK13" s="609"/>
      <c r="AL13" s="610"/>
    </row>
    <row r="14" spans="1:40" ht="12.75" hidden="1" customHeight="1">
      <c r="A14" s="258" t="s">
        <v>155</v>
      </c>
      <c r="B14" s="259">
        <v>2</v>
      </c>
      <c r="C14" s="723" t="str">
        <f>IF(C25=X27,C25,IF(C26=X27,C26,IF(C27=X27,C27)))</f>
        <v>fff</v>
      </c>
      <c r="D14" s="724"/>
      <c r="E14" s="724"/>
      <c r="F14" s="724"/>
      <c r="G14" s="724"/>
      <c r="H14" s="724"/>
      <c r="I14" s="724"/>
      <c r="J14" s="724"/>
      <c r="K14" s="725"/>
      <c r="L14" s="722">
        <f>L26</f>
        <v>0</v>
      </c>
      <c r="M14" s="726"/>
      <c r="N14" s="722"/>
      <c r="O14" s="726"/>
      <c r="P14" s="722"/>
      <c r="Q14" s="726"/>
      <c r="R14" s="592"/>
      <c r="S14" s="593"/>
      <c r="T14" s="179">
        <f>U27</f>
        <v>3010.969696969697</v>
      </c>
      <c r="U14" s="188">
        <f>LARGE(T13:T14,B14)</f>
        <v>1800.547619047619</v>
      </c>
      <c r="V14" s="188">
        <f>MATCH(U14,T13:T14,0)</f>
        <v>1</v>
      </c>
      <c r="W14" s="188" t="s">
        <v>146</v>
      </c>
      <c r="X14" s="188" t="str">
        <f>VLOOKUP(V14,B13:AL14,2)</f>
        <v>aaa</v>
      </c>
      <c r="Y14" s="722"/>
      <c r="Z14" s="721"/>
      <c r="AA14" s="720"/>
      <c r="AB14" s="721"/>
      <c r="AC14" s="579"/>
      <c r="AD14" s="580"/>
      <c r="AE14" s="581"/>
      <c r="AF14" s="722"/>
      <c r="AG14" s="721"/>
      <c r="AH14" s="720"/>
      <c r="AI14" s="721"/>
      <c r="AJ14" s="579"/>
      <c r="AK14" s="582"/>
      <c r="AL14" s="583"/>
    </row>
    <row r="15" spans="1:40" ht="12.75" hidden="1" customHeight="1" thickBot="1">
      <c r="A15" s="258" t="s">
        <v>156</v>
      </c>
      <c r="B15" s="259">
        <v>3</v>
      </c>
      <c r="C15" s="392">
        <v>10</v>
      </c>
      <c r="D15" s="293"/>
      <c r="E15" s="293"/>
      <c r="F15" s="293"/>
      <c r="G15" s="293"/>
      <c r="H15" s="293"/>
      <c r="I15" s="293"/>
      <c r="J15" s="293"/>
      <c r="K15" s="294"/>
      <c r="L15" s="289">
        <f>L32</f>
        <v>0</v>
      </c>
      <c r="M15" s="295"/>
      <c r="N15" s="289"/>
      <c r="O15" s="295"/>
      <c r="P15" s="289"/>
      <c r="Q15" s="295"/>
      <c r="R15" s="296"/>
      <c r="S15" s="297"/>
      <c r="T15" s="28">
        <f>U34</f>
        <v>2700.2181818181816</v>
      </c>
      <c r="U15" s="47" t="e">
        <f>LARGE(T15,B15)</f>
        <v>#NUM!</v>
      </c>
      <c r="V15" s="47" t="e">
        <f>MATCH(U15,T13:T15,0)</f>
        <v>#NUM!</v>
      </c>
      <c r="W15" s="47" t="s">
        <v>157</v>
      </c>
      <c r="X15" s="47" t="str">
        <f>X34</f>
        <v>hhh</v>
      </c>
      <c r="Y15" s="289"/>
      <c r="Z15" s="285"/>
      <c r="AA15" s="284"/>
      <c r="AB15" s="285"/>
      <c r="AC15" s="286"/>
      <c r="AD15" s="404"/>
      <c r="AE15" s="405"/>
      <c r="AF15" s="289"/>
      <c r="AG15" s="285"/>
      <c r="AH15" s="284"/>
      <c r="AI15" s="285"/>
      <c r="AJ15" s="286"/>
      <c r="AK15" s="287"/>
      <c r="AL15" s="288"/>
    </row>
    <row r="16" spans="1:40" ht="12.75" hidden="1" customHeight="1" thickBot="1"/>
    <row r="17" spans="1:40" ht="12.75" customHeight="1">
      <c r="A17" s="363" t="s">
        <v>25</v>
      </c>
      <c r="B17" s="364"/>
      <c r="C17" s="364"/>
      <c r="D17" s="364"/>
      <c r="E17" s="364"/>
      <c r="F17" s="364"/>
      <c r="G17" s="367" t="s">
        <v>87</v>
      </c>
      <c r="H17" s="368"/>
      <c r="I17" s="371" t="s">
        <v>5</v>
      </c>
      <c r="J17" s="372"/>
      <c r="K17" s="373"/>
      <c r="L17" s="344" t="s">
        <v>27</v>
      </c>
      <c r="M17" s="345"/>
      <c r="N17" s="344" t="s">
        <v>28</v>
      </c>
      <c r="O17" s="345"/>
      <c r="P17" s="344" t="s">
        <v>29</v>
      </c>
      <c r="Q17" s="345"/>
      <c r="R17" s="348" t="s">
        <v>30</v>
      </c>
      <c r="S17" s="349"/>
      <c r="T17" s="260">
        <f>SUM(L19:M21)</f>
        <v>0</v>
      </c>
      <c r="U17" s="261">
        <v>6</v>
      </c>
      <c r="V17" s="18"/>
      <c r="W17" s="18"/>
      <c r="X17" s="18"/>
      <c r="Y17" s="447" t="s">
        <v>31</v>
      </c>
      <c r="Z17" s="448"/>
      <c r="AA17" s="448"/>
      <c r="AB17" s="448"/>
      <c r="AC17" s="448"/>
      <c r="AD17" s="448"/>
      <c r="AE17" s="449"/>
      <c r="AF17" s="447" t="s">
        <v>32</v>
      </c>
      <c r="AG17" s="448"/>
      <c r="AH17" s="448"/>
      <c r="AI17" s="448"/>
      <c r="AJ17" s="448"/>
      <c r="AK17" s="448"/>
      <c r="AL17" s="449"/>
      <c r="AM17" s="355" t="s">
        <v>33</v>
      </c>
      <c r="AN17" s="356"/>
    </row>
    <row r="18" spans="1:40" ht="12.75" customHeight="1" thickBot="1">
      <c r="A18" s="365"/>
      <c r="B18" s="366"/>
      <c r="C18" s="366"/>
      <c r="D18" s="366"/>
      <c r="E18" s="366"/>
      <c r="F18" s="366"/>
      <c r="G18" s="369"/>
      <c r="H18" s="370"/>
      <c r="I18" s="359" t="str">
        <f>I30</f>
        <v xml:space="preserve"> </v>
      </c>
      <c r="J18" s="360"/>
      <c r="K18" s="361"/>
      <c r="L18" s="346"/>
      <c r="M18" s="347"/>
      <c r="N18" s="346"/>
      <c r="O18" s="347"/>
      <c r="P18" s="346"/>
      <c r="Q18" s="347"/>
      <c r="R18" s="350"/>
      <c r="S18" s="351"/>
      <c r="T18" s="19" t="s">
        <v>34</v>
      </c>
      <c r="U18" s="20" t="s">
        <v>35</v>
      </c>
      <c r="V18" s="20" t="s">
        <v>36</v>
      </c>
      <c r="W18" s="20" t="s">
        <v>37</v>
      </c>
      <c r="X18" s="20" t="s">
        <v>38</v>
      </c>
      <c r="Y18" s="362" t="s">
        <v>39</v>
      </c>
      <c r="Z18" s="335"/>
      <c r="AA18" s="334" t="s">
        <v>40</v>
      </c>
      <c r="AB18" s="335"/>
      <c r="AC18" s="334" t="s">
        <v>41</v>
      </c>
      <c r="AD18" s="336"/>
      <c r="AE18" s="337"/>
      <c r="AF18" s="362" t="s">
        <v>39</v>
      </c>
      <c r="AG18" s="335"/>
      <c r="AH18" s="334" t="s">
        <v>40</v>
      </c>
      <c r="AI18" s="335"/>
      <c r="AJ18" s="334" t="s">
        <v>41</v>
      </c>
      <c r="AK18" s="336"/>
      <c r="AL18" s="337"/>
      <c r="AM18" s="357"/>
      <c r="AN18" s="358"/>
    </row>
    <row r="19" spans="1:40" ht="12.75" customHeight="1">
      <c r="A19" s="21">
        <v>1</v>
      </c>
      <c r="B19" s="85">
        <v>1</v>
      </c>
      <c r="C19" s="397" t="s">
        <v>158</v>
      </c>
      <c r="D19" s="339"/>
      <c r="E19" s="339"/>
      <c r="F19" s="339"/>
      <c r="G19" s="339"/>
      <c r="H19" s="339"/>
      <c r="I19" s="339"/>
      <c r="J19" s="339"/>
      <c r="K19" s="340"/>
      <c r="L19" s="326">
        <f>SUM((IF(R42=2,1,0))+(IF(R46=2,1,0)))+(IF(Y46=2,1,0))+(IF(Y42=2,1,0))</f>
        <v>0</v>
      </c>
      <c r="M19" s="341"/>
      <c r="N19" s="326">
        <f>SUM((IF(R42&gt;Y42,1,0))+(IF(R46&gt;Y46,1,0)))</f>
        <v>0</v>
      </c>
      <c r="O19" s="341"/>
      <c r="P19" s="326">
        <f>SUM(IF(Y42&gt;R42,1,0))+(IF(Y46&gt;R46,1,0))</f>
        <v>2</v>
      </c>
      <c r="Q19" s="341"/>
      <c r="R19" s="342">
        <f>SUM(N19*2)+(P19)</f>
        <v>2</v>
      </c>
      <c r="S19" s="343"/>
      <c r="T19" s="23">
        <f>(N19*10)+(R19*1000)+((Y19*100)-(AA19*100))+AJ19</f>
        <v>1800.547619047619</v>
      </c>
      <c r="U19" s="24">
        <f>LARGE(T19:T21,B19)</f>
        <v>4221.909090909091</v>
      </c>
      <c r="V19" s="24">
        <f>MATCH(U19,T19:T21,0)</f>
        <v>2</v>
      </c>
      <c r="W19" s="24" t="s">
        <v>43</v>
      </c>
      <c r="X19" s="24" t="str">
        <f>VLOOKUP(V19,B19:AL21,2)</f>
        <v>bbb</v>
      </c>
      <c r="Y19" s="326">
        <f>SUM(R42+R46)</f>
        <v>0</v>
      </c>
      <c r="Z19" s="327"/>
      <c r="AA19" s="328">
        <f>SUM(Y42+Y46)</f>
        <v>2</v>
      </c>
      <c r="AB19" s="327"/>
      <c r="AC19" s="329">
        <f>IF(AA19=0,"INF", Y19/AA19)</f>
        <v>0</v>
      </c>
      <c r="AD19" s="411"/>
      <c r="AE19" s="412"/>
      <c r="AF19" s="326">
        <f>SUM(((AI42+AK42+AM42)+(AI46+AK46+AM46)))</f>
        <v>23</v>
      </c>
      <c r="AG19" s="327"/>
      <c r="AH19" s="328">
        <f>SUM(((AJ42+AL42+AN42)+(AJ46+AL46+AN46)))</f>
        <v>42</v>
      </c>
      <c r="AI19" s="327"/>
      <c r="AJ19" s="329">
        <f>IF(AH19=0,"INF",AF19/AH19)</f>
        <v>0.54761904761904767</v>
      </c>
      <c r="AK19" s="330"/>
      <c r="AL19" s="331"/>
      <c r="AM19" s="332" t="str">
        <f>IF(C19=X19,"1o",IF(C19=X20,"2o",IF(C19=X21,"3o")))</f>
        <v>3o</v>
      </c>
      <c r="AN19" s="333"/>
    </row>
    <row r="20" spans="1:40" ht="12.75" customHeight="1">
      <c r="A20" s="25">
        <v>2</v>
      </c>
      <c r="B20" s="86">
        <v>2</v>
      </c>
      <c r="C20" s="420" t="s">
        <v>159</v>
      </c>
      <c r="D20" s="320"/>
      <c r="E20" s="320"/>
      <c r="F20" s="320"/>
      <c r="G20" s="320"/>
      <c r="H20" s="320"/>
      <c r="I20" s="320"/>
      <c r="J20" s="320"/>
      <c r="K20" s="321"/>
      <c r="L20" s="322">
        <f>SUM(IF(R38=2,1,0))+(IF(Y46=2,1,0))+(IF(Y38=2,1,0))+(IF(R46=2,1,0))</f>
        <v>0</v>
      </c>
      <c r="M20" s="323"/>
      <c r="N20" s="322">
        <f>SUM(IF(R38&gt;Y38,1,0))+(IF(Y46&gt;R46,1,0))</f>
        <v>2</v>
      </c>
      <c r="O20" s="323"/>
      <c r="P20" s="322">
        <f>SUM(IF(Y38&gt;R38,1,0))+(IF(R46&gt;Y46,1,0))</f>
        <v>0</v>
      </c>
      <c r="Q20" s="323"/>
      <c r="R20" s="324">
        <f>SUM(N20*2)+(P20)</f>
        <v>4</v>
      </c>
      <c r="S20" s="325"/>
      <c r="T20" s="28">
        <f>(N20*10)+(R20*1000)+((Y20*100)-(AA20*100))+AJ20</f>
        <v>4221.909090909091</v>
      </c>
      <c r="U20" s="29">
        <f>LARGE(T19:T21,B20)</f>
        <v>3010.969696969697</v>
      </c>
      <c r="V20" s="29">
        <f>MATCH(U20,T19:T21,0)</f>
        <v>3</v>
      </c>
      <c r="W20" s="29" t="s">
        <v>45</v>
      </c>
      <c r="X20" s="29" t="str">
        <f>VLOOKUP(V20,B19:AL21,2)</f>
        <v>ccc</v>
      </c>
      <c r="Y20" s="322">
        <f>SUM(R38+Y46)</f>
        <v>2</v>
      </c>
      <c r="Z20" s="313"/>
      <c r="AA20" s="312">
        <f>SUM(Y38+R46)</f>
        <v>0</v>
      </c>
      <c r="AB20" s="313"/>
      <c r="AC20" s="314" t="str">
        <f>IF(AA20=0,"INF", Y20/AA20)</f>
        <v>INF</v>
      </c>
      <c r="AD20" s="409"/>
      <c r="AE20" s="410"/>
      <c r="AF20" s="322">
        <f>SUM(((AI38+AK38+AM38)+(AJ46+AL46+AN46)))</f>
        <v>42</v>
      </c>
      <c r="AG20" s="313"/>
      <c r="AH20" s="312">
        <f>SUM(((AJ38+AL38+AN38)+(AI46+AK46+AM46)))</f>
        <v>22</v>
      </c>
      <c r="AI20" s="313"/>
      <c r="AJ20" s="314">
        <f>IF(AH20=0,"INF",AF20/AH20)</f>
        <v>1.9090909090909092</v>
      </c>
      <c r="AK20" s="315"/>
      <c r="AL20" s="316"/>
      <c r="AM20" s="388" t="str">
        <f>IF(C20=X19,"1o",IF(C20=X20,"2o",IF(C20=X21,"3o")))</f>
        <v>1o</v>
      </c>
      <c r="AN20" s="389"/>
    </row>
    <row r="21" spans="1:40" ht="12.75" customHeight="1" thickBot="1">
      <c r="A21" s="30">
        <v>3</v>
      </c>
      <c r="B21" s="101">
        <v>3</v>
      </c>
      <c r="C21" s="413" t="s">
        <v>160</v>
      </c>
      <c r="D21" s="383"/>
      <c r="E21" s="383"/>
      <c r="F21" s="383"/>
      <c r="G21" s="383"/>
      <c r="H21" s="383"/>
      <c r="I21" s="383"/>
      <c r="J21" s="383"/>
      <c r="K21" s="384"/>
      <c r="L21" s="379">
        <f>SUM(IF(Y38=2,1,0))+(IF(Y42=2,1,0))+(IF(R42=2,1,0))+(IF(R38=2,1,0))</f>
        <v>0</v>
      </c>
      <c r="M21" s="385"/>
      <c r="N21" s="379">
        <f>SUM(IF(Y38&gt;R38,1,0))+(IF(Y42&gt;R42,1,0))</f>
        <v>1</v>
      </c>
      <c r="O21" s="385"/>
      <c r="P21" s="379">
        <f>SUM(IF(R38&gt;Y38,1,0))+(IF(R42&gt;Y42,1,0))</f>
        <v>1</v>
      </c>
      <c r="Q21" s="385"/>
      <c r="R21" s="386">
        <f>SUM(N21*2)+(P21)</f>
        <v>3</v>
      </c>
      <c r="S21" s="387"/>
      <c r="T21" s="23">
        <f>(N21*10)+(R21*1000)+((Y21*100)-(AA21*100))+AJ21</f>
        <v>3010.969696969697</v>
      </c>
      <c r="U21" s="32">
        <f>LARGE(T19:T21,B21)</f>
        <v>1800.547619047619</v>
      </c>
      <c r="V21" s="32">
        <f>MATCH(U21,T19:T21,0)</f>
        <v>1</v>
      </c>
      <c r="W21" s="32" t="s">
        <v>47</v>
      </c>
      <c r="X21" s="32" t="str">
        <f>VLOOKUP(V21,B19:AL21,2)</f>
        <v>aaa</v>
      </c>
      <c r="Y21" s="379">
        <f>SUM(Y38+Y42)</f>
        <v>1</v>
      </c>
      <c r="Z21" s="375"/>
      <c r="AA21" s="374">
        <f>SUM(R38+R42)</f>
        <v>1</v>
      </c>
      <c r="AB21" s="375"/>
      <c r="AC21" s="376">
        <f>IF(AA21=0,"INF", Y21/AA21)</f>
        <v>1</v>
      </c>
      <c r="AD21" s="404"/>
      <c r="AE21" s="405"/>
      <c r="AF21" s="379">
        <f>SUM(((AJ38+AL38+AN38)+(AJ42+AL42+AN42)))</f>
        <v>32</v>
      </c>
      <c r="AG21" s="375"/>
      <c r="AH21" s="374">
        <f>SUM(((AI38+AK38+AM38)++(AI42+AK42+AM42)))</f>
        <v>33</v>
      </c>
      <c r="AI21" s="375"/>
      <c r="AJ21" s="376">
        <f>IF(AH21=0,"INF",AF21/AH21)</f>
        <v>0.96969696969696972</v>
      </c>
      <c r="AK21" s="377"/>
      <c r="AL21" s="378"/>
      <c r="AM21" s="380" t="str">
        <f>IF(C21=X19,"1o",IF(C21=X20,"2o",IF(C21=X21,"3o")))</f>
        <v>2o</v>
      </c>
      <c r="AN21" s="381"/>
    </row>
    <row r="22" spans="1:40" ht="12.75" customHeight="1" thickBot="1">
      <c r="B22" s="263"/>
    </row>
    <row r="23" spans="1:40" ht="12.75" customHeight="1">
      <c r="A23" s="363" t="s">
        <v>25</v>
      </c>
      <c r="B23" s="364"/>
      <c r="C23" s="364"/>
      <c r="D23" s="364"/>
      <c r="E23" s="364"/>
      <c r="F23" s="364"/>
      <c r="G23" s="367" t="s">
        <v>88</v>
      </c>
      <c r="H23" s="368"/>
      <c r="I23" s="371" t="s">
        <v>5</v>
      </c>
      <c r="J23" s="372"/>
      <c r="K23" s="373"/>
      <c r="L23" s="344" t="s">
        <v>27</v>
      </c>
      <c r="M23" s="345"/>
      <c r="N23" s="344" t="s">
        <v>28</v>
      </c>
      <c r="O23" s="345"/>
      <c r="P23" s="344" t="s">
        <v>29</v>
      </c>
      <c r="Q23" s="345"/>
      <c r="R23" s="348" t="s">
        <v>30</v>
      </c>
      <c r="S23" s="349"/>
      <c r="T23" s="260">
        <f>SUM(L25:M27)</f>
        <v>0</v>
      </c>
      <c r="U23" s="261">
        <v>6</v>
      </c>
      <c r="V23" s="18"/>
      <c r="W23" s="18"/>
      <c r="X23" s="18"/>
      <c r="Y23" s="447" t="s">
        <v>31</v>
      </c>
      <c r="Z23" s="448"/>
      <c r="AA23" s="448"/>
      <c r="AB23" s="448"/>
      <c r="AC23" s="448"/>
      <c r="AD23" s="448"/>
      <c r="AE23" s="449"/>
      <c r="AF23" s="447" t="s">
        <v>32</v>
      </c>
      <c r="AG23" s="448"/>
      <c r="AH23" s="448"/>
      <c r="AI23" s="448"/>
      <c r="AJ23" s="448"/>
      <c r="AK23" s="448"/>
      <c r="AL23" s="449"/>
      <c r="AM23" s="355" t="s">
        <v>33</v>
      </c>
      <c r="AN23" s="356"/>
    </row>
    <row r="24" spans="1:40" ht="12.75" customHeight="1" thickBot="1">
      <c r="A24" s="365"/>
      <c r="B24" s="366"/>
      <c r="C24" s="366"/>
      <c r="D24" s="366"/>
      <c r="E24" s="366"/>
      <c r="F24" s="366"/>
      <c r="G24" s="369"/>
      <c r="H24" s="370"/>
      <c r="I24" s="359" t="str">
        <f>I30</f>
        <v xml:space="preserve"> </v>
      </c>
      <c r="J24" s="360"/>
      <c r="K24" s="361"/>
      <c r="L24" s="346"/>
      <c r="M24" s="347"/>
      <c r="N24" s="346"/>
      <c r="O24" s="347"/>
      <c r="P24" s="346"/>
      <c r="Q24" s="347"/>
      <c r="R24" s="350"/>
      <c r="S24" s="351"/>
      <c r="T24" s="19" t="s">
        <v>34</v>
      </c>
      <c r="U24" s="20" t="s">
        <v>35</v>
      </c>
      <c r="V24" s="20" t="s">
        <v>36</v>
      </c>
      <c r="W24" s="20" t="s">
        <v>37</v>
      </c>
      <c r="X24" s="20" t="s">
        <v>38</v>
      </c>
      <c r="Y24" s="362" t="s">
        <v>39</v>
      </c>
      <c r="Z24" s="335"/>
      <c r="AA24" s="334" t="s">
        <v>40</v>
      </c>
      <c r="AB24" s="335"/>
      <c r="AC24" s="334" t="s">
        <v>41</v>
      </c>
      <c r="AD24" s="336"/>
      <c r="AE24" s="337"/>
      <c r="AF24" s="362" t="s">
        <v>39</v>
      </c>
      <c r="AG24" s="335"/>
      <c r="AH24" s="334" t="s">
        <v>40</v>
      </c>
      <c r="AI24" s="335"/>
      <c r="AJ24" s="334" t="s">
        <v>41</v>
      </c>
      <c r="AK24" s="336"/>
      <c r="AL24" s="337"/>
      <c r="AM24" s="357"/>
      <c r="AN24" s="358"/>
    </row>
    <row r="25" spans="1:40" ht="12.75" customHeight="1">
      <c r="A25" s="21">
        <v>4</v>
      </c>
      <c r="B25" s="85">
        <v>1</v>
      </c>
      <c r="C25" s="397" t="s">
        <v>161</v>
      </c>
      <c r="D25" s="339"/>
      <c r="E25" s="339"/>
      <c r="F25" s="339"/>
      <c r="G25" s="339"/>
      <c r="H25" s="339"/>
      <c r="I25" s="339"/>
      <c r="J25" s="339"/>
      <c r="K25" s="340"/>
      <c r="L25" s="326">
        <f>SUM((IF(R43=2,1,0))+(IF(R47=2,1,0)))+(IF(Y47=2,1,0))+(IF(Y43=2,1,0))</f>
        <v>0</v>
      </c>
      <c r="M25" s="341"/>
      <c r="N25" s="326">
        <f>SUM((IF(R43&gt;Y43,1,0))+(IF(R47&gt;Y47,1,0)))</f>
        <v>1</v>
      </c>
      <c r="O25" s="341"/>
      <c r="P25" s="326">
        <f>SUM(IF(Y43&gt;R43,1,0))+(IF(Y47&gt;R47,1,0))</f>
        <v>1</v>
      </c>
      <c r="Q25" s="341"/>
      <c r="R25" s="342">
        <f>SUM(N25*2)+(P25)</f>
        <v>3</v>
      </c>
      <c r="S25" s="343"/>
      <c r="T25" s="23">
        <f>(N25*10)+(R25*1000)+((Y25*100)-(AA25*100))+AJ25</f>
        <v>3011</v>
      </c>
      <c r="U25" s="24">
        <f>LARGE(T25:T27,B25)</f>
        <v>3011.03125</v>
      </c>
      <c r="V25" s="24">
        <f>MATCH(U25,T25:T27,0)</f>
        <v>2</v>
      </c>
      <c r="W25" s="24" t="s">
        <v>43</v>
      </c>
      <c r="X25" s="24" t="str">
        <f>VLOOKUP(V25,B25:AL27,2)</f>
        <v>eee</v>
      </c>
      <c r="Y25" s="326">
        <f>SUM(R43+R47)</f>
        <v>1</v>
      </c>
      <c r="Z25" s="327"/>
      <c r="AA25" s="328">
        <f>SUM(Y43+Y47)</f>
        <v>1</v>
      </c>
      <c r="AB25" s="327"/>
      <c r="AC25" s="329">
        <f>IF(AA25=0,"INF", Y25/AA25)</f>
        <v>1</v>
      </c>
      <c r="AD25" s="411"/>
      <c r="AE25" s="412"/>
      <c r="AF25" s="326">
        <f>SUM(((AI43+AK43+AM43)+(AI47+AK47+AM47)))</f>
        <v>33</v>
      </c>
      <c r="AG25" s="327"/>
      <c r="AH25" s="328">
        <f>SUM(((AJ43+AL43+AN43)+(AJ47+AL47+AN47)))</f>
        <v>33</v>
      </c>
      <c r="AI25" s="327"/>
      <c r="AJ25" s="329">
        <f>IF(AH25=0,"INF",AF25/AH25)</f>
        <v>1</v>
      </c>
      <c r="AK25" s="330"/>
      <c r="AL25" s="331"/>
      <c r="AM25" s="332" t="str">
        <f>IF(C25=X25,"1o",IF(C25=X26,"2o",IF(C25=X27,"3o")))</f>
        <v>2o</v>
      </c>
      <c r="AN25" s="333"/>
    </row>
    <row r="26" spans="1:40" ht="12.75" customHeight="1">
      <c r="A26" s="25">
        <v>5</v>
      </c>
      <c r="B26" s="86">
        <v>2</v>
      </c>
      <c r="C26" s="420" t="s">
        <v>162</v>
      </c>
      <c r="D26" s="320"/>
      <c r="E26" s="320"/>
      <c r="F26" s="320"/>
      <c r="G26" s="320"/>
      <c r="H26" s="320"/>
      <c r="I26" s="320"/>
      <c r="J26" s="320"/>
      <c r="K26" s="321"/>
      <c r="L26" s="322">
        <f>SUM(IF(R39=2,1,0))+(IF(Y47=2,1,0))+(IF(Y39=2,1,0))+(IF(R47=2,1,0))</f>
        <v>0</v>
      </c>
      <c r="M26" s="323"/>
      <c r="N26" s="322">
        <f>SUM(IF(R39&gt;Y39,1,0))+(IF(Y47&gt;R47,1,0))</f>
        <v>1</v>
      </c>
      <c r="O26" s="323"/>
      <c r="P26" s="322">
        <f>SUM(IF(Y39&gt;R39,1,0))+(IF(R47&gt;Y47,1,0))</f>
        <v>1</v>
      </c>
      <c r="Q26" s="323"/>
      <c r="R26" s="324">
        <f>SUM(N26*2)+(P26)</f>
        <v>3</v>
      </c>
      <c r="S26" s="325"/>
      <c r="T26" s="28">
        <f>(N26*10)+(R26*1000)+((Y26*100)-(AA26*100))+AJ26</f>
        <v>3011.03125</v>
      </c>
      <c r="U26" s="29">
        <f>LARGE(T25:T27,B26)</f>
        <v>3011</v>
      </c>
      <c r="V26" s="29">
        <f>MATCH(U26,T25:T27,0)</f>
        <v>1</v>
      </c>
      <c r="W26" s="29" t="s">
        <v>45</v>
      </c>
      <c r="X26" s="29" t="str">
        <f>VLOOKUP(V26,B25:AL27,2)</f>
        <v>ddd</v>
      </c>
      <c r="Y26" s="322">
        <f>SUM(R39+Y47)</f>
        <v>1</v>
      </c>
      <c r="Z26" s="313"/>
      <c r="AA26" s="312">
        <f>SUM(Y39+R47)</f>
        <v>1</v>
      </c>
      <c r="AB26" s="313"/>
      <c r="AC26" s="314">
        <f>IF(AA26=0,"INF", Y26/AA26)</f>
        <v>1</v>
      </c>
      <c r="AD26" s="409"/>
      <c r="AE26" s="410"/>
      <c r="AF26" s="322">
        <f>SUM(((AI39+AK39+AM39)+(AJ47+AL47+AN47)))</f>
        <v>33</v>
      </c>
      <c r="AG26" s="313"/>
      <c r="AH26" s="312">
        <f>SUM(((AJ39+AL39+AN39)+(AI47+AK47+AM47)))</f>
        <v>32</v>
      </c>
      <c r="AI26" s="313"/>
      <c r="AJ26" s="314">
        <f>IF(AH26=0,"INF",AF26/AH26)</f>
        <v>1.03125</v>
      </c>
      <c r="AK26" s="315"/>
      <c r="AL26" s="316"/>
      <c r="AM26" s="388" t="str">
        <f>IF(C26=X25,"1o",IF(C26=X26,"2o",IF(C26=X27,"3o")))</f>
        <v>1o</v>
      </c>
      <c r="AN26" s="389"/>
    </row>
    <row r="27" spans="1:40" ht="12.75" customHeight="1" thickBot="1">
      <c r="A27" s="30">
        <v>6</v>
      </c>
      <c r="B27" s="101">
        <v>3</v>
      </c>
      <c r="C27" s="413" t="s">
        <v>163</v>
      </c>
      <c r="D27" s="383"/>
      <c r="E27" s="383"/>
      <c r="F27" s="383"/>
      <c r="G27" s="383"/>
      <c r="H27" s="383"/>
      <c r="I27" s="383"/>
      <c r="J27" s="383"/>
      <c r="K27" s="384"/>
      <c r="L27" s="379">
        <f>SUM(IF(Y39=2,1,0))+(IF(Y43=2,1,0))+(IF(R43=2,1,0))+(IF(R39=2,1,0))</f>
        <v>0</v>
      </c>
      <c r="M27" s="385"/>
      <c r="N27" s="379">
        <f>SUM(IF(Y39&gt;R39,1,0))+(IF(Y43&gt;R43,1,0))</f>
        <v>1</v>
      </c>
      <c r="O27" s="385"/>
      <c r="P27" s="379">
        <f>SUM(IF(R39&gt;Y39,1,0))+(IF(R43&gt;Y43,1,0))</f>
        <v>1</v>
      </c>
      <c r="Q27" s="385"/>
      <c r="R27" s="386">
        <f>SUM(N27*2)+(P27)</f>
        <v>3</v>
      </c>
      <c r="S27" s="387"/>
      <c r="T27" s="23">
        <f>(N27*10)+(R27*1000)+((Y27*100)-(AA27*100))+AJ27</f>
        <v>3010.969696969697</v>
      </c>
      <c r="U27" s="32">
        <f>LARGE(T25:T27,B27)</f>
        <v>3010.969696969697</v>
      </c>
      <c r="V27" s="32">
        <f>MATCH(U27,T25:T27,0)</f>
        <v>3</v>
      </c>
      <c r="W27" s="32" t="s">
        <v>47</v>
      </c>
      <c r="X27" s="32" t="str">
        <f>VLOOKUP(V27,B25:AL27,2)</f>
        <v>fff</v>
      </c>
      <c r="Y27" s="379">
        <f>SUM(Y39+Y43)</f>
        <v>1</v>
      </c>
      <c r="Z27" s="375"/>
      <c r="AA27" s="374">
        <f>SUM(R39+R43)</f>
        <v>1</v>
      </c>
      <c r="AB27" s="375"/>
      <c r="AC27" s="376">
        <f>IF(AA27=0,"INF", Y27/AA27)</f>
        <v>1</v>
      </c>
      <c r="AD27" s="404"/>
      <c r="AE27" s="405"/>
      <c r="AF27" s="379">
        <f>SUM(((AJ39+AL39+AN39)+(AJ43+AL43+AN43)))</f>
        <v>32</v>
      </c>
      <c r="AG27" s="375"/>
      <c r="AH27" s="374">
        <f>SUM(((AI39+AK39+AM39)++(AI43+AK43+AM43)))</f>
        <v>33</v>
      </c>
      <c r="AI27" s="375"/>
      <c r="AJ27" s="376">
        <f>IF(AH27=0,"INF",AF27/AH27)</f>
        <v>0.96969696969696972</v>
      </c>
      <c r="AK27" s="377"/>
      <c r="AL27" s="378"/>
      <c r="AM27" s="380" t="str">
        <f>IF(C27=X25,"1o",IF(C27=X26,"2o",IF(C27=X27,"3o")))</f>
        <v>3o</v>
      </c>
      <c r="AN27" s="381"/>
    </row>
    <row r="28" spans="1:40" ht="12.75" customHeight="1" thickBot="1">
      <c r="B28" s="263"/>
    </row>
    <row r="29" spans="1:40" ht="12.75" customHeight="1">
      <c r="A29" s="363" t="s">
        <v>25</v>
      </c>
      <c r="B29" s="364"/>
      <c r="C29" s="364"/>
      <c r="D29" s="364"/>
      <c r="E29" s="364"/>
      <c r="F29" s="364"/>
      <c r="G29" s="367" t="s">
        <v>110</v>
      </c>
      <c r="H29" s="368"/>
      <c r="I29" s="371" t="s">
        <v>5</v>
      </c>
      <c r="J29" s="372"/>
      <c r="K29" s="373"/>
      <c r="L29" s="344" t="s">
        <v>27</v>
      </c>
      <c r="M29" s="345"/>
      <c r="N29" s="344" t="s">
        <v>28</v>
      </c>
      <c r="O29" s="345"/>
      <c r="P29" s="344" t="s">
        <v>29</v>
      </c>
      <c r="Q29" s="345"/>
      <c r="R29" s="348" t="s">
        <v>30</v>
      </c>
      <c r="S29" s="349"/>
      <c r="T29" s="260">
        <f>SUM(L31:M34)</f>
        <v>0</v>
      </c>
      <c r="U29" s="261">
        <v>12</v>
      </c>
      <c r="V29" s="18"/>
      <c r="W29" s="18"/>
      <c r="X29" s="18"/>
      <c r="Y29" s="447" t="s">
        <v>31</v>
      </c>
      <c r="Z29" s="448"/>
      <c r="AA29" s="448"/>
      <c r="AB29" s="448"/>
      <c r="AC29" s="448"/>
      <c r="AD29" s="448"/>
      <c r="AE29" s="449"/>
      <c r="AF29" s="447" t="s">
        <v>32</v>
      </c>
      <c r="AG29" s="448"/>
      <c r="AH29" s="448"/>
      <c r="AI29" s="448"/>
      <c r="AJ29" s="448"/>
      <c r="AK29" s="448"/>
      <c r="AL29" s="449"/>
      <c r="AM29" s="355" t="s">
        <v>33</v>
      </c>
      <c r="AN29" s="356"/>
    </row>
    <row r="30" spans="1:40" ht="12.75" customHeight="1" thickBot="1">
      <c r="A30" s="365"/>
      <c r="B30" s="366"/>
      <c r="C30" s="366"/>
      <c r="D30" s="366"/>
      <c r="E30" s="366"/>
      <c r="F30" s="366"/>
      <c r="G30" s="369"/>
      <c r="H30" s="370"/>
      <c r="I30" s="359" t="s">
        <v>164</v>
      </c>
      <c r="J30" s="360"/>
      <c r="K30" s="361"/>
      <c r="L30" s="346"/>
      <c r="M30" s="347"/>
      <c r="N30" s="346"/>
      <c r="O30" s="347"/>
      <c r="P30" s="346"/>
      <c r="Q30" s="347"/>
      <c r="R30" s="350"/>
      <c r="S30" s="351"/>
      <c r="T30" s="19" t="s">
        <v>34</v>
      </c>
      <c r="U30" s="20" t="s">
        <v>35</v>
      </c>
      <c r="V30" s="20" t="s">
        <v>36</v>
      </c>
      <c r="W30" s="20" t="s">
        <v>37</v>
      </c>
      <c r="X30" s="20" t="s">
        <v>38</v>
      </c>
      <c r="Y30" s="362" t="s">
        <v>39</v>
      </c>
      <c r="Z30" s="335"/>
      <c r="AA30" s="334" t="s">
        <v>40</v>
      </c>
      <c r="AB30" s="335"/>
      <c r="AC30" s="334" t="s">
        <v>41</v>
      </c>
      <c r="AD30" s="336"/>
      <c r="AE30" s="337"/>
      <c r="AF30" s="362" t="s">
        <v>39</v>
      </c>
      <c r="AG30" s="335"/>
      <c r="AH30" s="334" t="s">
        <v>40</v>
      </c>
      <c r="AI30" s="335"/>
      <c r="AJ30" s="334" t="s">
        <v>41</v>
      </c>
      <c r="AK30" s="336"/>
      <c r="AL30" s="337"/>
      <c r="AM30" s="357"/>
      <c r="AN30" s="358"/>
    </row>
    <row r="31" spans="1:40" ht="12.75" customHeight="1">
      <c r="A31" s="21">
        <v>7</v>
      </c>
      <c r="B31" s="85">
        <v>1</v>
      </c>
      <c r="C31" s="397" t="s">
        <v>165</v>
      </c>
      <c r="D31" s="339"/>
      <c r="E31" s="339"/>
      <c r="F31" s="339"/>
      <c r="G31" s="339"/>
      <c r="H31" s="339"/>
      <c r="I31" s="339"/>
      <c r="J31" s="339"/>
      <c r="K31" s="340"/>
      <c r="L31" s="326">
        <f>SUM(IF(R48=2,1,0))+(IF(R44=2,1,0))+(IF(R40=2,1,0))+(IF(Y40=2,1,0))+(IF(Y44=2,1,0))+(IF(Y48=2,1,0))</f>
        <v>0</v>
      </c>
      <c r="M31" s="341"/>
      <c r="N31" s="326">
        <f>SUM(IF(R48&gt;Y48,1,0))+(IF(R44&gt;Y44,1,0))+(IF(R40&gt;Y40,1,0))</f>
        <v>1</v>
      </c>
      <c r="O31" s="341"/>
      <c r="P31" s="326">
        <f>SUM(IF(Y48&gt;R48,1,0))+(IF(Y44&gt;R44,1,0))+(IF(Y40&gt;R40,1,0))</f>
        <v>2</v>
      </c>
      <c r="Q31" s="341"/>
      <c r="R31" s="342">
        <f>SUM(N31*2)+(P31)</f>
        <v>4</v>
      </c>
      <c r="S31" s="343"/>
      <c r="T31" s="23">
        <f>(N31*10)+(R31*1000)+((Y31*100)-(AA31*100))+AJ31</f>
        <v>3910.9705882352941</v>
      </c>
      <c r="U31" s="24">
        <f>LARGE(T31:T34,B31)</f>
        <v>6331.69696969697</v>
      </c>
      <c r="V31" s="24">
        <f>MATCH(U31,T31:T34,0)</f>
        <v>4</v>
      </c>
      <c r="W31" s="24" t="s">
        <v>43</v>
      </c>
      <c r="X31" s="24" t="str">
        <f>VLOOKUP(V31,B31:AL34,2)</f>
        <v>jjj</v>
      </c>
      <c r="Y31" s="326">
        <f>SUM(R48+R44+R40)</f>
        <v>1</v>
      </c>
      <c r="Z31" s="327"/>
      <c r="AA31" s="328">
        <f>SUM(Y48+Y44+Y40)</f>
        <v>2</v>
      </c>
      <c r="AB31" s="327"/>
      <c r="AC31" s="329">
        <f>IF(AA31=0,"INF", Y31/AA31)</f>
        <v>0.5</v>
      </c>
      <c r="AD31" s="330"/>
      <c r="AE31" s="331"/>
      <c r="AF31" s="326">
        <f>SUM(((AI48+AK48+AM48)+(AI44+AK44+AM44)+(AI40+AK40+AM40)))</f>
        <v>33</v>
      </c>
      <c r="AG31" s="327"/>
      <c r="AH31" s="328">
        <f>SUM((AJ48+AL48+AN48)+(AJ44+AL44+AN44)+(AJ40+AL40+AN40))</f>
        <v>34</v>
      </c>
      <c r="AI31" s="327"/>
      <c r="AJ31" s="329">
        <f>IF(AH31=0,"INF",AF31/AH31)</f>
        <v>0.97058823529411764</v>
      </c>
      <c r="AK31" s="330"/>
      <c r="AL31" s="331"/>
      <c r="AM31" s="332" t="str">
        <f>IF(C31=X31,"1o",IF(C31=X32,"2o",IF(C31=X33,"3o",IF(C31=X34,"4o"))))</f>
        <v>3o</v>
      </c>
      <c r="AN31" s="333"/>
    </row>
    <row r="32" spans="1:40" ht="12.75" customHeight="1">
      <c r="A32" s="25">
        <v>8</v>
      </c>
      <c r="B32" s="86">
        <v>2</v>
      </c>
      <c r="C32" s="420" t="s">
        <v>166</v>
      </c>
      <c r="D32" s="320"/>
      <c r="E32" s="320"/>
      <c r="F32" s="320"/>
      <c r="G32" s="320"/>
      <c r="H32" s="320"/>
      <c r="I32" s="320"/>
      <c r="J32" s="320"/>
      <c r="K32" s="321"/>
      <c r="L32" s="322">
        <f>SUM(IF(R49=2,1,0))+(IF(Y49=2,1,0))+(IF(Y45=2,1,0))+(IF(R45=2,1,0))+(IF(Y40=2,1,0))+(IF(R40=2,1,0))</f>
        <v>0</v>
      </c>
      <c r="M32" s="323"/>
      <c r="N32" s="322">
        <f>SUM(IF(R49&gt;Y49,1,0))+(IF(Y45&gt;R45,1,0))+(IF(Y40&gt;R40,1,0))</f>
        <v>0</v>
      </c>
      <c r="O32" s="323"/>
      <c r="P32" s="322">
        <f>SUM(IF(Y49&gt;R49,1,0))+IF(R45&gt;Y45,1,0)+(IF(R40&gt;Y40,1,0))</f>
        <v>3</v>
      </c>
      <c r="Q32" s="323"/>
      <c r="R32" s="324">
        <f>SUM(N32*2)+(P32)</f>
        <v>3</v>
      </c>
      <c r="S32" s="325"/>
      <c r="T32" s="28">
        <f>(N32*10)+(R32*1000)+((Y32*100)-(AA32*100))+AJ32</f>
        <v>2700.2181818181816</v>
      </c>
      <c r="U32" s="41">
        <f>LARGE(T31:T34,B32)</f>
        <v>5122.75</v>
      </c>
      <c r="V32" s="41">
        <f>MATCH(U32,T31:T34,0)</f>
        <v>3</v>
      </c>
      <c r="W32" s="41" t="s">
        <v>45</v>
      </c>
      <c r="X32" s="41" t="str">
        <f>VLOOKUP(V32,B31:AL34,2)</f>
        <v>iii</v>
      </c>
      <c r="Y32" s="322">
        <f>SUM(R49+Y45+Y40)</f>
        <v>0</v>
      </c>
      <c r="Z32" s="313"/>
      <c r="AA32" s="312">
        <f>SUM(Y49+R45+R40)</f>
        <v>3</v>
      </c>
      <c r="AB32" s="313"/>
      <c r="AC32" s="314">
        <f>IF(AA32=0,"INF", Y32/AA32)</f>
        <v>0</v>
      </c>
      <c r="AD32" s="315"/>
      <c r="AE32" s="316"/>
      <c r="AF32" s="322">
        <f>SUM((AI49+AK49+AM49)+(AJ45+AL45+AN45)+(AJ40+AL40+AN40))</f>
        <v>12</v>
      </c>
      <c r="AG32" s="313"/>
      <c r="AH32" s="312">
        <f>SUM((AJ49+AL49+AN49)+(AI45+AK45+AM45)+(AI40+AK40+AM40))</f>
        <v>55</v>
      </c>
      <c r="AI32" s="313"/>
      <c r="AJ32" s="314">
        <f>IF(AH32=0,"INF",AF32/AH32)</f>
        <v>0.21818181818181817</v>
      </c>
      <c r="AK32" s="315"/>
      <c r="AL32" s="316"/>
      <c r="AM32" s="317" t="str">
        <f>IF(C32=X31,"1o",IF(C32=X32,"2o",IF(C32=X33,"3o",IF(C32=X34,"4o"))))</f>
        <v>4o</v>
      </c>
      <c r="AN32" s="318"/>
    </row>
    <row r="33" spans="1:40" ht="12.75" customHeight="1">
      <c r="A33" s="42">
        <v>9</v>
      </c>
      <c r="B33" s="87">
        <v>3</v>
      </c>
      <c r="C33" s="393" t="s">
        <v>167</v>
      </c>
      <c r="D33" s="307"/>
      <c r="E33" s="307"/>
      <c r="F33" s="307"/>
      <c r="G33" s="307"/>
      <c r="H33" s="307"/>
      <c r="I33" s="307"/>
      <c r="J33" s="307"/>
      <c r="K33" s="308"/>
      <c r="L33" s="303">
        <f>SUM(IF(R41=2,1,0))+(IF(Y41=2,1,0))+(IF(Y49=2,1,0))+(IF(R49=2,1,0))+(IF(Y44=2,1,0))+(IF(R44=2,1,0))</f>
        <v>0</v>
      </c>
      <c r="M33" s="309"/>
      <c r="N33" s="303">
        <f>SUM(IF(R41&gt;Y41,1,0))+(IF(Y49&gt;R49,1,0))+IF(Y44&gt;R44,1,0)</f>
        <v>2</v>
      </c>
      <c r="O33" s="309"/>
      <c r="P33" s="303">
        <f>SUM(IF(Y41&gt;R41,1,0))+(IF(R49&gt;Y49,1,0))+(IF(R44&gt;Y44,1,0))</f>
        <v>1</v>
      </c>
      <c r="Q33" s="309"/>
      <c r="R33" s="310">
        <f>SUM(N33*2)+(P33)</f>
        <v>5</v>
      </c>
      <c r="S33" s="311"/>
      <c r="T33" s="23">
        <f>(N33*10)+(R33*1000)+((Y33*100)-(AA33*100))+AJ33</f>
        <v>5122.75</v>
      </c>
      <c r="U33" s="44">
        <f>LARGE(T31:T34,B33)</f>
        <v>3910.9705882352941</v>
      </c>
      <c r="V33" s="44">
        <f>MATCH(U33,T31:T34,0)</f>
        <v>1</v>
      </c>
      <c r="W33" s="44" t="s">
        <v>47</v>
      </c>
      <c r="X33" s="44" t="str">
        <f>VLOOKUP(V33,B31:AL34,2)</f>
        <v>ggg</v>
      </c>
      <c r="Y33" s="303">
        <f>SUM(R41+Y49+Y44)</f>
        <v>2</v>
      </c>
      <c r="Z33" s="299"/>
      <c r="AA33" s="298">
        <f>SUM(Y41+R49+R44)</f>
        <v>1</v>
      </c>
      <c r="AB33" s="299"/>
      <c r="AC33" s="300">
        <f>IF(AA33=0,"INF", Y33/AA33)</f>
        <v>2</v>
      </c>
      <c r="AD33" s="301"/>
      <c r="AE33" s="302"/>
      <c r="AF33" s="303">
        <f>SUM((AI41+AK41+AM41)+(AJ49+AL49+AN49)+(AJ44+AL44+AN44))</f>
        <v>33</v>
      </c>
      <c r="AG33" s="299"/>
      <c r="AH33" s="298">
        <f>SUM((AJ41+AL41+AN41)+(AI49+AK49+AM49)+(AI44+AK44+AM44))</f>
        <v>12</v>
      </c>
      <c r="AI33" s="299"/>
      <c r="AJ33" s="300">
        <f>IF(AH33=0,"INF",AF33/AH33)</f>
        <v>2.75</v>
      </c>
      <c r="AK33" s="301"/>
      <c r="AL33" s="302"/>
      <c r="AM33" s="394" t="str">
        <f>IF(C33=X31,"1o",IF(C33=X32,"2o",IF(C33=X33,"3o",IF(C33=X34,"4o"))))</f>
        <v>2o</v>
      </c>
      <c r="AN33" s="395"/>
    </row>
    <row r="34" spans="1:40" ht="12.75" customHeight="1" thickBot="1">
      <c r="A34" s="45">
        <v>10</v>
      </c>
      <c r="B34" s="88">
        <v>4</v>
      </c>
      <c r="C34" s="392" t="s">
        <v>168</v>
      </c>
      <c r="D34" s="293"/>
      <c r="E34" s="293"/>
      <c r="F34" s="293"/>
      <c r="G34" s="293"/>
      <c r="H34" s="293"/>
      <c r="I34" s="293"/>
      <c r="J34" s="293"/>
      <c r="K34" s="294"/>
      <c r="L34" s="289">
        <f>SUM(IF(Y41=2,1,0))+(IF(R41=2,1,0))+(IF(Y48=2,1,0))+(IF(R48=2,1,0))+(IF(R45=2,1,0))+(IF(Y45=2,1,0))</f>
        <v>0</v>
      </c>
      <c r="M34" s="295"/>
      <c r="N34" s="289">
        <f>SUM(IF(Y41&gt;R41,1,0))+(IF(Y48&gt;R48,1,0))+(IF(R45&gt;Y45,1,0))</f>
        <v>3</v>
      </c>
      <c r="O34" s="295"/>
      <c r="P34" s="289">
        <f>SUM(IF(R41&gt;Y41,1,0))+(IF(R48&gt;Y48,1,0))+(IF(Y45&gt;R45,1,0))</f>
        <v>0</v>
      </c>
      <c r="Q34" s="295"/>
      <c r="R34" s="296">
        <f>SUM(N34*2)+(P34)</f>
        <v>6</v>
      </c>
      <c r="S34" s="297"/>
      <c r="T34" s="28">
        <f>(N34*10)+(R34*1000)+((Y34*100)-(AA34*100))+AJ34</f>
        <v>6331.69696969697</v>
      </c>
      <c r="U34" s="47">
        <f>LARGE(T31:T34,B34)</f>
        <v>2700.2181818181816</v>
      </c>
      <c r="V34" s="47">
        <f>MATCH(U34,T31:T34,0)</f>
        <v>2</v>
      </c>
      <c r="W34" s="47" t="s">
        <v>54</v>
      </c>
      <c r="X34" s="47" t="str">
        <f>VLOOKUP(V34,B31:AL34,2)</f>
        <v>hhh</v>
      </c>
      <c r="Y34" s="289">
        <f>SUM(Y41+Y48+R45)</f>
        <v>3</v>
      </c>
      <c r="Z34" s="285"/>
      <c r="AA34" s="284">
        <f>SUM(R41++R48+Y45)</f>
        <v>0</v>
      </c>
      <c r="AB34" s="285"/>
      <c r="AC34" s="286" t="str">
        <f>IF(AA34=0,"INF", Y34/AA34)</f>
        <v>INF</v>
      </c>
      <c r="AD34" s="287"/>
      <c r="AE34" s="288"/>
      <c r="AF34" s="289">
        <f>SUM((AJ41+AL41+AN41)+(AJ48+AL48+AN48)+(AI45+AK45+AM45))</f>
        <v>56</v>
      </c>
      <c r="AG34" s="285"/>
      <c r="AH34" s="284">
        <f>SUM((AI41+AK41+AM41)+(AI48+AK48+AM48)+(AJ45+AL45+AN45))</f>
        <v>33</v>
      </c>
      <c r="AI34" s="285"/>
      <c r="AJ34" s="286">
        <f>IF(AH34=0,"INF",AF34/AH34)</f>
        <v>1.696969696969697</v>
      </c>
      <c r="AK34" s="287"/>
      <c r="AL34" s="288"/>
      <c r="AM34" s="390" t="str">
        <f>IF(C34=X31,"1o",IF(C34=X32,"2o",IF(C34=X33,"3o",IF(C34=X34,"4o"))))</f>
        <v>1o</v>
      </c>
      <c r="AN34" s="391"/>
    </row>
    <row r="35" spans="1:40" ht="12.75" customHeight="1"/>
    <row r="36" spans="1:40" ht="12.75" customHeight="1">
      <c r="A36" s="2" t="s">
        <v>55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40" ht="12.75" customHeight="1">
      <c r="A37" s="4" t="s">
        <v>1</v>
      </c>
      <c r="B37" s="4"/>
      <c r="C37" s="282" t="s">
        <v>3</v>
      </c>
      <c r="D37" s="282"/>
      <c r="E37" s="4" t="s">
        <v>4</v>
      </c>
      <c r="F37" s="4" t="s">
        <v>5</v>
      </c>
      <c r="G37" s="283" t="s">
        <v>6</v>
      </c>
      <c r="H37" s="283"/>
      <c r="J37" s="282" t="s">
        <v>7</v>
      </c>
      <c r="K37" s="282"/>
      <c r="L37" s="282"/>
      <c r="M37" s="282"/>
      <c r="N37" s="282"/>
      <c r="O37" s="282"/>
      <c r="P37" s="282"/>
      <c r="Q37" s="282"/>
      <c r="R37" s="4"/>
      <c r="S37" s="4" t="s">
        <v>8</v>
      </c>
      <c r="T37" s="4"/>
      <c r="U37" s="4"/>
      <c r="V37" s="4"/>
      <c r="W37" s="4"/>
      <c r="X37" s="4"/>
      <c r="Y37" s="5"/>
      <c r="Z37" s="281" t="s">
        <v>7</v>
      </c>
      <c r="AA37" s="281"/>
      <c r="AB37" s="281"/>
      <c r="AC37" s="281"/>
      <c r="AD37" s="281"/>
      <c r="AE37" s="281"/>
      <c r="AF37" s="281"/>
      <c r="AG37" s="281"/>
      <c r="AI37" s="281" t="s">
        <v>9</v>
      </c>
      <c r="AJ37" s="281"/>
      <c r="AK37" s="281" t="s">
        <v>10</v>
      </c>
      <c r="AL37" s="281"/>
      <c r="AM37" s="281" t="s">
        <v>11</v>
      </c>
      <c r="AN37" s="281"/>
    </row>
    <row r="38" spans="1:40" ht="12.75" customHeight="1">
      <c r="A38" s="6">
        <v>1</v>
      </c>
      <c r="B38" s="8"/>
      <c r="C38" s="275">
        <v>0.33333333333333331</v>
      </c>
      <c r="D38" s="276"/>
      <c r="E38" s="9" t="str">
        <f>G17</f>
        <v>A</v>
      </c>
      <c r="F38" s="9" t="str">
        <f>I18</f>
        <v xml:space="preserve"> </v>
      </c>
      <c r="G38" s="277" t="s">
        <v>49</v>
      </c>
      <c r="H38" s="278"/>
      <c r="I38" s="10">
        <f>A20</f>
        <v>2</v>
      </c>
      <c r="J38" s="563" t="str">
        <f>C20</f>
        <v>bbb</v>
      </c>
      <c r="K38" s="563"/>
      <c r="L38" s="563"/>
      <c r="M38" s="563"/>
      <c r="N38" s="563"/>
      <c r="O38" s="563"/>
      <c r="P38" s="563"/>
      <c r="Q38" s="563"/>
      <c r="R38" s="11">
        <f t="shared" ref="R38:R49" si="0">(IF(AI38&gt;AJ38,1,0))+(IF(AK38&gt;AL38,1,0))+(IF(AM38&gt;AN38,1,0))</f>
        <v>1</v>
      </c>
      <c r="S38" s="12" t="s">
        <v>8</v>
      </c>
      <c r="T38" s="12"/>
      <c r="U38" s="12"/>
      <c r="V38" s="12"/>
      <c r="W38" s="12"/>
      <c r="X38" s="12"/>
      <c r="Y38" s="11">
        <f t="shared" ref="Y38:Y49" si="1">(IF(AJ38&gt;AI38,1,0))+(IF(AL38&gt;AK38,1,0))+(IF(AN38&gt;AM38,1,0))</f>
        <v>0</v>
      </c>
      <c r="Z38" s="564" t="str">
        <f>C21</f>
        <v>ccc</v>
      </c>
      <c r="AA38" s="564"/>
      <c r="AB38" s="564"/>
      <c r="AC38" s="564"/>
      <c r="AD38" s="564"/>
      <c r="AE38" s="564"/>
      <c r="AF38" s="564"/>
      <c r="AG38" s="564"/>
      <c r="AH38" s="14">
        <f>A21</f>
        <v>3</v>
      </c>
      <c r="AI38" s="36">
        <v>21</v>
      </c>
      <c r="AJ38" s="37">
        <v>11</v>
      </c>
      <c r="AK38" s="36"/>
      <c r="AL38" s="37"/>
      <c r="AM38" s="36"/>
      <c r="AN38" s="37"/>
    </row>
    <row r="39" spans="1:40" ht="12.75" customHeight="1">
      <c r="A39" s="6">
        <v>2</v>
      </c>
      <c r="B39" s="8"/>
      <c r="C39" s="275">
        <v>0.375</v>
      </c>
      <c r="D39" s="276"/>
      <c r="E39" s="9" t="str">
        <f>G23</f>
        <v>B</v>
      </c>
      <c r="F39" s="9" t="str">
        <f>I24</f>
        <v xml:space="preserve"> </v>
      </c>
      <c r="G39" s="277" t="s">
        <v>49</v>
      </c>
      <c r="H39" s="278"/>
      <c r="I39" s="10">
        <f>A26</f>
        <v>5</v>
      </c>
      <c r="J39" s="563" t="str">
        <f>C26</f>
        <v>eee</v>
      </c>
      <c r="K39" s="563"/>
      <c r="L39" s="563"/>
      <c r="M39" s="563"/>
      <c r="N39" s="563"/>
      <c r="O39" s="563"/>
      <c r="P39" s="563"/>
      <c r="Q39" s="563"/>
      <c r="R39" s="11">
        <f t="shared" si="0"/>
        <v>1</v>
      </c>
      <c r="S39" s="12" t="s">
        <v>8</v>
      </c>
      <c r="T39" s="12"/>
      <c r="U39" s="12"/>
      <c r="V39" s="12"/>
      <c r="W39" s="12"/>
      <c r="X39" s="12"/>
      <c r="Y39" s="11">
        <f t="shared" si="1"/>
        <v>0</v>
      </c>
      <c r="Z39" s="564" t="str">
        <f>C27</f>
        <v>fff</v>
      </c>
      <c r="AA39" s="564"/>
      <c r="AB39" s="564"/>
      <c r="AC39" s="564"/>
      <c r="AD39" s="564"/>
      <c r="AE39" s="564"/>
      <c r="AF39" s="564"/>
      <c r="AG39" s="564"/>
      <c r="AH39" s="14">
        <f>A27</f>
        <v>6</v>
      </c>
      <c r="AI39" s="36">
        <v>21</v>
      </c>
      <c r="AJ39" s="37">
        <v>11</v>
      </c>
      <c r="AK39" s="36"/>
      <c r="AL39" s="37"/>
      <c r="AM39" s="36"/>
      <c r="AN39" s="37"/>
    </row>
    <row r="40" spans="1:40" ht="12.75" customHeight="1">
      <c r="A40" s="6">
        <v>3</v>
      </c>
      <c r="B40" s="8"/>
      <c r="C40" s="275">
        <v>0.41666666666666669</v>
      </c>
      <c r="D40" s="276"/>
      <c r="E40" s="9" t="str">
        <f>G29</f>
        <v>C</v>
      </c>
      <c r="F40" s="9" t="str">
        <f>I30</f>
        <v xml:space="preserve"> </v>
      </c>
      <c r="G40" s="277" t="s">
        <v>49</v>
      </c>
      <c r="H40" s="278"/>
      <c r="I40" s="10">
        <f>A31</f>
        <v>7</v>
      </c>
      <c r="J40" s="563" t="str">
        <f>C31</f>
        <v>ggg</v>
      </c>
      <c r="K40" s="563"/>
      <c r="L40" s="563"/>
      <c r="M40" s="563"/>
      <c r="N40" s="563"/>
      <c r="O40" s="563"/>
      <c r="P40" s="563"/>
      <c r="Q40" s="563"/>
      <c r="R40" s="11">
        <f t="shared" si="0"/>
        <v>1</v>
      </c>
      <c r="S40" s="12" t="s">
        <v>8</v>
      </c>
      <c r="T40" s="12"/>
      <c r="U40" s="12"/>
      <c r="V40" s="12"/>
      <c r="W40" s="12"/>
      <c r="X40" s="12"/>
      <c r="Y40" s="11">
        <f t="shared" si="1"/>
        <v>0</v>
      </c>
      <c r="Z40" s="564" t="str">
        <f>C32</f>
        <v>hhh</v>
      </c>
      <c r="AA40" s="564"/>
      <c r="AB40" s="564"/>
      <c r="AC40" s="564"/>
      <c r="AD40" s="564"/>
      <c r="AE40" s="564"/>
      <c r="AF40" s="564"/>
      <c r="AG40" s="564"/>
      <c r="AH40" s="14">
        <f>A32</f>
        <v>8</v>
      </c>
      <c r="AI40" s="15">
        <v>12</v>
      </c>
      <c r="AJ40" s="16"/>
      <c r="AK40" s="15"/>
      <c r="AL40" s="16"/>
      <c r="AM40" s="15"/>
      <c r="AN40" s="16"/>
    </row>
    <row r="41" spans="1:40" ht="12.75" customHeight="1">
      <c r="A41" s="6">
        <v>4</v>
      </c>
      <c r="B41" s="8"/>
      <c r="C41" s="275">
        <v>0.45833333333333298</v>
      </c>
      <c r="D41" s="276"/>
      <c r="E41" s="9" t="str">
        <f>G29</f>
        <v>C</v>
      </c>
      <c r="F41" s="9" t="str">
        <f>I30</f>
        <v xml:space="preserve"> </v>
      </c>
      <c r="G41" s="277" t="s">
        <v>49</v>
      </c>
      <c r="H41" s="278"/>
      <c r="I41" s="10">
        <f>A33</f>
        <v>9</v>
      </c>
      <c r="J41" s="563" t="str">
        <f>C33</f>
        <v>iii</v>
      </c>
      <c r="K41" s="563"/>
      <c r="L41" s="563"/>
      <c r="M41" s="563"/>
      <c r="N41" s="563"/>
      <c r="O41" s="563"/>
      <c r="P41" s="563"/>
      <c r="Q41" s="563"/>
      <c r="R41" s="11">
        <f t="shared" si="0"/>
        <v>0</v>
      </c>
      <c r="S41" s="12" t="s">
        <v>8</v>
      </c>
      <c r="T41" s="12"/>
      <c r="U41" s="12"/>
      <c r="V41" s="12"/>
      <c r="W41" s="12"/>
      <c r="X41" s="12"/>
      <c r="Y41" s="11">
        <f t="shared" si="1"/>
        <v>1</v>
      </c>
      <c r="Z41" s="564" t="str">
        <f>C34</f>
        <v>jjj</v>
      </c>
      <c r="AA41" s="564"/>
      <c r="AB41" s="564"/>
      <c r="AC41" s="564"/>
      <c r="AD41" s="564"/>
      <c r="AE41" s="564"/>
      <c r="AF41" s="564"/>
      <c r="AG41" s="564"/>
      <c r="AH41" s="14">
        <f>A34</f>
        <v>10</v>
      </c>
      <c r="AI41" s="36"/>
      <c r="AJ41" s="37">
        <v>12</v>
      </c>
      <c r="AK41" s="36"/>
      <c r="AL41" s="37"/>
      <c r="AM41" s="36"/>
      <c r="AN41" s="37"/>
    </row>
    <row r="42" spans="1:40" ht="12.75" customHeight="1">
      <c r="A42" s="6">
        <v>5</v>
      </c>
      <c r="B42" s="8"/>
      <c r="C42" s="275">
        <v>0.5</v>
      </c>
      <c r="D42" s="276"/>
      <c r="E42" s="9" t="str">
        <f>G17</f>
        <v>A</v>
      </c>
      <c r="F42" s="9" t="str">
        <f>I18</f>
        <v xml:space="preserve"> </v>
      </c>
      <c r="G42" s="277" t="s">
        <v>49</v>
      </c>
      <c r="H42" s="278"/>
      <c r="I42" s="10">
        <f>A19</f>
        <v>1</v>
      </c>
      <c r="J42" s="563" t="str">
        <f>C19</f>
        <v>aaa</v>
      </c>
      <c r="K42" s="563"/>
      <c r="L42" s="563"/>
      <c r="M42" s="563"/>
      <c r="N42" s="563"/>
      <c r="O42" s="563"/>
      <c r="P42" s="563"/>
      <c r="Q42" s="563"/>
      <c r="R42" s="11">
        <f t="shared" si="0"/>
        <v>0</v>
      </c>
      <c r="S42" s="12" t="s">
        <v>8</v>
      </c>
      <c r="T42" s="12"/>
      <c r="U42" s="12"/>
      <c r="V42" s="12"/>
      <c r="W42" s="12"/>
      <c r="X42" s="12"/>
      <c r="Y42" s="11">
        <f t="shared" si="1"/>
        <v>1</v>
      </c>
      <c r="Z42" s="564" t="str">
        <f>C21</f>
        <v>ccc</v>
      </c>
      <c r="AA42" s="564"/>
      <c r="AB42" s="564"/>
      <c r="AC42" s="564"/>
      <c r="AD42" s="564"/>
      <c r="AE42" s="564"/>
      <c r="AF42" s="564"/>
      <c r="AG42" s="564"/>
      <c r="AH42" s="14">
        <f>A21</f>
        <v>3</v>
      </c>
      <c r="AI42" s="15">
        <v>12</v>
      </c>
      <c r="AJ42" s="16">
        <v>21</v>
      </c>
      <c r="AK42" s="15"/>
      <c r="AL42" s="16"/>
      <c r="AM42" s="15"/>
      <c r="AN42" s="16"/>
    </row>
    <row r="43" spans="1:40" ht="12.75" customHeight="1">
      <c r="A43" s="6">
        <v>6</v>
      </c>
      <c r="B43" s="8"/>
      <c r="C43" s="275">
        <v>0.54166666666666663</v>
      </c>
      <c r="D43" s="276"/>
      <c r="E43" s="9" t="str">
        <f>G23</f>
        <v>B</v>
      </c>
      <c r="F43" s="9" t="str">
        <f>I24</f>
        <v xml:space="preserve"> </v>
      </c>
      <c r="G43" s="277" t="s">
        <v>49</v>
      </c>
      <c r="H43" s="278"/>
      <c r="I43" s="10">
        <f>A25</f>
        <v>4</v>
      </c>
      <c r="J43" s="563" t="str">
        <f>C25</f>
        <v>ddd</v>
      </c>
      <c r="K43" s="563"/>
      <c r="L43" s="563"/>
      <c r="M43" s="563"/>
      <c r="N43" s="563"/>
      <c r="O43" s="563"/>
      <c r="P43" s="563"/>
      <c r="Q43" s="563"/>
      <c r="R43" s="11">
        <f t="shared" si="0"/>
        <v>0</v>
      </c>
      <c r="S43" s="12" t="s">
        <v>8</v>
      </c>
      <c r="T43" s="12"/>
      <c r="U43" s="12"/>
      <c r="V43" s="12"/>
      <c r="W43" s="12"/>
      <c r="X43" s="12"/>
      <c r="Y43" s="11">
        <f t="shared" si="1"/>
        <v>1</v>
      </c>
      <c r="Z43" s="564" t="str">
        <f>C27</f>
        <v>fff</v>
      </c>
      <c r="AA43" s="564"/>
      <c r="AB43" s="564"/>
      <c r="AC43" s="564"/>
      <c r="AD43" s="564"/>
      <c r="AE43" s="564"/>
      <c r="AF43" s="564"/>
      <c r="AG43" s="564"/>
      <c r="AH43" s="14">
        <f>A27</f>
        <v>6</v>
      </c>
      <c r="AI43" s="15">
        <v>12</v>
      </c>
      <c r="AJ43" s="16">
        <v>21</v>
      </c>
      <c r="AK43" s="15"/>
      <c r="AL43" s="16"/>
      <c r="AM43" s="15"/>
      <c r="AN43" s="16"/>
    </row>
    <row r="44" spans="1:40" ht="12.75" customHeight="1">
      <c r="A44" s="6">
        <v>7</v>
      </c>
      <c r="B44" s="8"/>
      <c r="C44" s="275">
        <v>0.58333333333333337</v>
      </c>
      <c r="D44" s="276"/>
      <c r="E44" s="9" t="str">
        <f>G29</f>
        <v>C</v>
      </c>
      <c r="F44" s="9" t="str">
        <f>I30</f>
        <v xml:space="preserve"> </v>
      </c>
      <c r="G44" s="277" t="s">
        <v>49</v>
      </c>
      <c r="H44" s="278"/>
      <c r="I44" s="10">
        <f>A31</f>
        <v>7</v>
      </c>
      <c r="J44" s="563" t="str">
        <f>C31</f>
        <v>ggg</v>
      </c>
      <c r="K44" s="563"/>
      <c r="L44" s="563"/>
      <c r="M44" s="563"/>
      <c r="N44" s="563"/>
      <c r="O44" s="563"/>
      <c r="P44" s="563"/>
      <c r="Q44" s="563"/>
      <c r="R44" s="11">
        <f t="shared" si="0"/>
        <v>0</v>
      </c>
      <c r="S44" s="12" t="s">
        <v>8</v>
      </c>
      <c r="T44" s="12"/>
      <c r="U44" s="12"/>
      <c r="V44" s="12"/>
      <c r="W44" s="12"/>
      <c r="X44" s="12"/>
      <c r="Y44" s="11">
        <f t="shared" si="1"/>
        <v>1</v>
      </c>
      <c r="Z44" s="564" t="str">
        <f>C33</f>
        <v>iii</v>
      </c>
      <c r="AA44" s="564"/>
      <c r="AB44" s="564"/>
      <c r="AC44" s="564"/>
      <c r="AD44" s="564"/>
      <c r="AE44" s="564"/>
      <c r="AF44" s="564"/>
      <c r="AG44" s="564"/>
      <c r="AH44" s="14">
        <f>A33</f>
        <v>9</v>
      </c>
      <c r="AI44" s="15"/>
      <c r="AJ44" s="16">
        <v>12</v>
      </c>
      <c r="AK44" s="15"/>
      <c r="AL44" s="16"/>
      <c r="AM44" s="15"/>
      <c r="AN44" s="16"/>
    </row>
    <row r="45" spans="1:40" ht="12.75" customHeight="1">
      <c r="A45" s="6">
        <v>8</v>
      </c>
      <c r="B45" s="8"/>
      <c r="C45" s="275">
        <v>0.625</v>
      </c>
      <c r="D45" s="276"/>
      <c r="E45" s="9" t="str">
        <f>G29</f>
        <v>C</v>
      </c>
      <c r="F45" s="9" t="str">
        <f>I30</f>
        <v xml:space="preserve"> </v>
      </c>
      <c r="G45" s="277" t="s">
        <v>49</v>
      </c>
      <c r="H45" s="278"/>
      <c r="I45" s="10">
        <f>A34</f>
        <v>10</v>
      </c>
      <c r="J45" s="563" t="str">
        <f>C34</f>
        <v>jjj</v>
      </c>
      <c r="K45" s="563"/>
      <c r="L45" s="563"/>
      <c r="M45" s="563"/>
      <c r="N45" s="563"/>
      <c r="O45" s="563"/>
      <c r="P45" s="563"/>
      <c r="Q45" s="563"/>
      <c r="R45" s="11">
        <f t="shared" si="0"/>
        <v>1</v>
      </c>
      <c r="S45" s="12" t="s">
        <v>8</v>
      </c>
      <c r="T45" s="12"/>
      <c r="U45" s="12"/>
      <c r="V45" s="12"/>
      <c r="W45" s="12"/>
      <c r="X45" s="12"/>
      <c r="Y45" s="11">
        <f t="shared" si="1"/>
        <v>0</v>
      </c>
      <c r="Z45" s="564" t="str">
        <f>C32</f>
        <v>hhh</v>
      </c>
      <c r="AA45" s="564"/>
      <c r="AB45" s="564"/>
      <c r="AC45" s="564"/>
      <c r="AD45" s="564"/>
      <c r="AE45" s="564"/>
      <c r="AF45" s="564"/>
      <c r="AG45" s="564"/>
      <c r="AH45" s="14">
        <f>A32</f>
        <v>8</v>
      </c>
      <c r="AI45" s="36">
        <v>22</v>
      </c>
      <c r="AJ45" s="37">
        <v>12</v>
      </c>
      <c r="AK45" s="36"/>
      <c r="AL45" s="37"/>
      <c r="AM45" s="36"/>
      <c r="AN45" s="37"/>
    </row>
    <row r="46" spans="1:40" ht="12.75" customHeight="1">
      <c r="A46" s="6">
        <v>9</v>
      </c>
      <c r="B46" s="8"/>
      <c r="C46" s="275">
        <v>0.66666666666666663</v>
      </c>
      <c r="D46" s="276"/>
      <c r="E46" s="9" t="str">
        <f>G17</f>
        <v>A</v>
      </c>
      <c r="F46" s="9" t="str">
        <f>I18</f>
        <v xml:space="preserve"> </v>
      </c>
      <c r="G46" s="277" t="s">
        <v>49</v>
      </c>
      <c r="H46" s="278"/>
      <c r="I46" s="10">
        <f>A19</f>
        <v>1</v>
      </c>
      <c r="J46" s="563" t="str">
        <f>C19</f>
        <v>aaa</v>
      </c>
      <c r="K46" s="563"/>
      <c r="L46" s="563"/>
      <c r="M46" s="563"/>
      <c r="N46" s="563"/>
      <c r="O46" s="563"/>
      <c r="P46" s="563"/>
      <c r="Q46" s="563"/>
      <c r="R46" s="11">
        <f t="shared" si="0"/>
        <v>0</v>
      </c>
      <c r="S46" s="12" t="s">
        <v>8</v>
      </c>
      <c r="T46" s="12"/>
      <c r="U46" s="12"/>
      <c r="V46" s="12"/>
      <c r="W46" s="12"/>
      <c r="X46" s="12"/>
      <c r="Y46" s="11">
        <f t="shared" si="1"/>
        <v>1</v>
      </c>
      <c r="Z46" s="564" t="str">
        <f>C20</f>
        <v>bbb</v>
      </c>
      <c r="AA46" s="564"/>
      <c r="AB46" s="564"/>
      <c r="AC46" s="564"/>
      <c r="AD46" s="564"/>
      <c r="AE46" s="564"/>
      <c r="AF46" s="564"/>
      <c r="AG46" s="564"/>
      <c r="AH46" s="14">
        <f>A20</f>
        <v>2</v>
      </c>
      <c r="AI46" s="15">
        <v>11</v>
      </c>
      <c r="AJ46" s="16">
        <v>21</v>
      </c>
      <c r="AK46" s="15"/>
      <c r="AL46" s="16"/>
      <c r="AM46" s="15"/>
      <c r="AN46" s="16"/>
    </row>
    <row r="47" spans="1:40" ht="12.75" customHeight="1">
      <c r="A47" s="6">
        <v>10</v>
      </c>
      <c r="B47" s="8"/>
      <c r="C47" s="275">
        <v>0.70833333333333337</v>
      </c>
      <c r="D47" s="276"/>
      <c r="E47" s="9" t="str">
        <f>G23</f>
        <v>B</v>
      </c>
      <c r="F47" s="9" t="str">
        <f>I24</f>
        <v xml:space="preserve"> </v>
      </c>
      <c r="G47" s="277" t="s">
        <v>49</v>
      </c>
      <c r="H47" s="278"/>
      <c r="I47" s="10">
        <f>A25</f>
        <v>4</v>
      </c>
      <c r="J47" s="563" t="str">
        <f>C25</f>
        <v>ddd</v>
      </c>
      <c r="K47" s="563"/>
      <c r="L47" s="563"/>
      <c r="M47" s="563"/>
      <c r="N47" s="563"/>
      <c r="O47" s="563"/>
      <c r="P47" s="563"/>
      <c r="Q47" s="563"/>
      <c r="R47" s="11">
        <f t="shared" si="0"/>
        <v>1</v>
      </c>
      <c r="S47" s="12" t="s">
        <v>8</v>
      </c>
      <c r="T47" s="12"/>
      <c r="U47" s="12"/>
      <c r="V47" s="12"/>
      <c r="W47" s="12"/>
      <c r="X47" s="12"/>
      <c r="Y47" s="11">
        <f t="shared" si="1"/>
        <v>0</v>
      </c>
      <c r="Z47" s="564" t="str">
        <f>C26</f>
        <v>eee</v>
      </c>
      <c r="AA47" s="564"/>
      <c r="AB47" s="564"/>
      <c r="AC47" s="564"/>
      <c r="AD47" s="564"/>
      <c r="AE47" s="564"/>
      <c r="AF47" s="564"/>
      <c r="AG47" s="564"/>
      <c r="AH47" s="14">
        <f>A26</f>
        <v>5</v>
      </c>
      <c r="AI47" s="15">
        <v>21</v>
      </c>
      <c r="AJ47" s="16">
        <v>12</v>
      </c>
      <c r="AK47" s="15"/>
      <c r="AL47" s="16"/>
      <c r="AM47" s="15"/>
      <c r="AN47" s="16"/>
    </row>
    <row r="48" spans="1:40" ht="12.75" customHeight="1">
      <c r="A48" s="6">
        <v>11</v>
      </c>
      <c r="B48" s="8"/>
      <c r="C48" s="275">
        <v>0.75</v>
      </c>
      <c r="D48" s="276"/>
      <c r="E48" s="9" t="str">
        <f>G29</f>
        <v>C</v>
      </c>
      <c r="F48" s="9" t="str">
        <f>I30</f>
        <v xml:space="preserve"> </v>
      </c>
      <c r="G48" s="277" t="s">
        <v>49</v>
      </c>
      <c r="H48" s="278"/>
      <c r="I48" s="10">
        <f>A31</f>
        <v>7</v>
      </c>
      <c r="J48" s="563" t="str">
        <f>C31</f>
        <v>ggg</v>
      </c>
      <c r="K48" s="563"/>
      <c r="L48" s="563"/>
      <c r="M48" s="563"/>
      <c r="N48" s="563"/>
      <c r="O48" s="563"/>
      <c r="P48" s="563"/>
      <c r="Q48" s="563"/>
      <c r="R48" s="11">
        <f t="shared" si="0"/>
        <v>0</v>
      </c>
      <c r="S48" s="12" t="s">
        <v>8</v>
      </c>
      <c r="T48" s="12"/>
      <c r="U48" s="12"/>
      <c r="V48" s="12"/>
      <c r="W48" s="12"/>
      <c r="X48" s="12"/>
      <c r="Y48" s="11">
        <f t="shared" si="1"/>
        <v>1</v>
      </c>
      <c r="Z48" s="564" t="str">
        <f>C34</f>
        <v>jjj</v>
      </c>
      <c r="AA48" s="564"/>
      <c r="AB48" s="564"/>
      <c r="AC48" s="564"/>
      <c r="AD48" s="564"/>
      <c r="AE48" s="564"/>
      <c r="AF48" s="564"/>
      <c r="AG48" s="564"/>
      <c r="AH48" s="14">
        <f>A34</f>
        <v>10</v>
      </c>
      <c r="AI48" s="15">
        <v>21</v>
      </c>
      <c r="AJ48" s="16">
        <v>22</v>
      </c>
      <c r="AK48" s="15"/>
      <c r="AL48" s="16"/>
      <c r="AM48" s="15"/>
      <c r="AN48" s="16"/>
    </row>
    <row r="49" spans="1:40" ht="12.75" customHeight="1">
      <c r="A49" s="6">
        <v>12</v>
      </c>
      <c r="B49" s="8"/>
      <c r="C49" s="275">
        <v>0.79166666666666663</v>
      </c>
      <c r="D49" s="276"/>
      <c r="E49" s="9" t="str">
        <f>G29</f>
        <v>C</v>
      </c>
      <c r="F49" s="9" t="str">
        <f>I30</f>
        <v xml:space="preserve"> </v>
      </c>
      <c r="G49" s="277" t="s">
        <v>49</v>
      </c>
      <c r="H49" s="278"/>
      <c r="I49" s="10">
        <f>A32</f>
        <v>8</v>
      </c>
      <c r="J49" s="563" t="str">
        <f>C32</f>
        <v>hhh</v>
      </c>
      <c r="K49" s="563"/>
      <c r="L49" s="563"/>
      <c r="M49" s="563"/>
      <c r="N49" s="563"/>
      <c r="O49" s="563"/>
      <c r="P49" s="563"/>
      <c r="Q49" s="563"/>
      <c r="R49" s="11">
        <f t="shared" si="0"/>
        <v>0</v>
      </c>
      <c r="S49" s="12" t="s">
        <v>8</v>
      </c>
      <c r="T49" s="12"/>
      <c r="U49" s="12"/>
      <c r="V49" s="12"/>
      <c r="W49" s="12"/>
      <c r="X49" s="12"/>
      <c r="Y49" s="11">
        <f t="shared" si="1"/>
        <v>1</v>
      </c>
      <c r="Z49" s="564" t="str">
        <f>C33</f>
        <v>iii</v>
      </c>
      <c r="AA49" s="564"/>
      <c r="AB49" s="564"/>
      <c r="AC49" s="564"/>
      <c r="AD49" s="564"/>
      <c r="AE49" s="564"/>
      <c r="AF49" s="564"/>
      <c r="AG49" s="564"/>
      <c r="AH49" s="14">
        <f>A33</f>
        <v>9</v>
      </c>
      <c r="AI49" s="36"/>
      <c r="AJ49" s="37">
        <v>21</v>
      </c>
      <c r="AK49" s="36"/>
      <c r="AL49" s="37"/>
      <c r="AM49" s="36"/>
      <c r="AN49" s="37"/>
    </row>
    <row r="50" spans="1:40" ht="12.75" customHeight="1"/>
    <row r="51" spans="1:40" ht="12.75" customHeight="1"/>
    <row r="52" spans="1:40" ht="12.75" customHeight="1"/>
    <row r="53" spans="1:40" ht="12.75" customHeight="1"/>
    <row r="54" spans="1:40" ht="12.75" customHeight="1"/>
    <row r="55" spans="1:40" ht="12.75" customHeight="1"/>
    <row r="56" spans="1:40" ht="12.75" customHeight="1"/>
    <row r="57" spans="1:40" ht="12.75" customHeight="1"/>
    <row r="58" spans="1:40" ht="12.75" customHeight="1"/>
    <row r="59" spans="1:40" ht="12.75" customHeight="1"/>
    <row r="60" spans="1:40" ht="12.75" customHeight="1"/>
    <row r="61" spans="1:40" ht="12.75" customHeight="1"/>
    <row r="62" spans="1:40" ht="12.75" customHeight="1"/>
    <row r="63" spans="1:40" ht="12.75" customHeight="1"/>
    <row r="64" spans="1:4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spans="1:40" ht="12.75" customHeight="1"/>
    <row r="114" spans="1:40" ht="12.75" customHeight="1"/>
    <row r="115" spans="1:40" ht="12.75" customHeight="1">
      <c r="A115" s="2" t="s">
        <v>98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3"/>
      <c r="AH115" s="3"/>
      <c r="AI115" s="3"/>
      <c r="AJ115" s="3"/>
      <c r="AK115" s="3"/>
      <c r="AL115" s="3"/>
      <c r="AM115" s="3"/>
      <c r="AN115" s="3"/>
    </row>
    <row r="116" spans="1:40" ht="12.75" customHeight="1">
      <c r="A116" s="4" t="s">
        <v>1</v>
      </c>
      <c r="B116" s="4"/>
      <c r="C116" s="281" t="s">
        <v>3</v>
      </c>
      <c r="D116" s="281"/>
      <c r="E116" s="4" t="s">
        <v>4</v>
      </c>
      <c r="F116" s="4" t="s">
        <v>5</v>
      </c>
      <c r="G116" s="419" t="s">
        <v>6</v>
      </c>
      <c r="H116" s="419"/>
      <c r="J116" s="281" t="s">
        <v>7</v>
      </c>
      <c r="K116" s="281"/>
      <c r="L116" s="281"/>
      <c r="M116" s="281"/>
      <c r="N116" s="281"/>
      <c r="O116" s="281"/>
      <c r="P116" s="281"/>
      <c r="Q116" s="281"/>
      <c r="R116" s="4"/>
      <c r="S116" s="4" t="s">
        <v>8</v>
      </c>
      <c r="T116" s="4"/>
      <c r="U116" s="4"/>
      <c r="V116" s="4"/>
      <c r="W116" s="4"/>
      <c r="X116" s="4"/>
      <c r="Y116" s="5"/>
      <c r="Z116" s="281" t="s">
        <v>7</v>
      </c>
      <c r="AA116" s="281"/>
      <c r="AB116" s="281"/>
      <c r="AC116" s="281"/>
      <c r="AD116" s="281"/>
      <c r="AE116" s="281"/>
      <c r="AF116" s="281"/>
      <c r="AG116" s="281"/>
      <c r="AI116" s="281" t="s">
        <v>9</v>
      </c>
      <c r="AJ116" s="281"/>
      <c r="AK116" s="281" t="s">
        <v>10</v>
      </c>
      <c r="AL116" s="281"/>
      <c r="AM116" s="281" t="s">
        <v>11</v>
      </c>
      <c r="AN116" s="281"/>
    </row>
    <row r="117" spans="1:40" ht="12.75" customHeight="1">
      <c r="A117" s="6">
        <v>7</v>
      </c>
      <c r="B117" s="8"/>
      <c r="C117" s="275">
        <v>0.45833333333333331</v>
      </c>
      <c r="D117" s="276"/>
      <c r="E117" s="9"/>
      <c r="F117" s="9" t="s">
        <v>12</v>
      </c>
      <c r="G117" s="277" t="s">
        <v>13</v>
      </c>
      <c r="H117" s="278"/>
      <c r="I117" s="10" t="s">
        <v>14</v>
      </c>
      <c r="J117" s="563" t="e">
        <f>IF(#REF!=6,#REF!,"1A")</f>
        <v>#REF!</v>
      </c>
      <c r="K117" s="563"/>
      <c r="L117" s="563"/>
      <c r="M117" s="563"/>
      <c r="N117" s="563"/>
      <c r="O117" s="563"/>
      <c r="P117" s="563"/>
      <c r="Q117" s="563"/>
      <c r="R117" s="11">
        <f>(IF(AI117&gt;AJ117,1,0))+(IF(AK117&gt;AL117,1,0))+(IF(AM117&gt;AN117,1,0))</f>
        <v>0</v>
      </c>
      <c r="S117" s="12" t="s">
        <v>8</v>
      </c>
      <c r="T117" s="12"/>
      <c r="U117" s="12"/>
      <c r="V117" s="12"/>
      <c r="W117" s="12"/>
      <c r="X117" s="12"/>
      <c r="Y117" s="11">
        <f>(IF(AJ117&gt;AI117,1,0))+(IF(AL117&gt;AK117,1,0))+(IF(AN117&gt;AM117,1,0))</f>
        <v>0</v>
      </c>
      <c r="Z117" s="564" t="e">
        <f>IF(#REF!=6,#REF!,"2B")</f>
        <v>#REF!</v>
      </c>
      <c r="AA117" s="564"/>
      <c r="AB117" s="564"/>
      <c r="AC117" s="564"/>
      <c r="AD117" s="564"/>
      <c r="AE117" s="564"/>
      <c r="AF117" s="564"/>
      <c r="AG117" s="564"/>
      <c r="AH117" s="14" t="s">
        <v>15</v>
      </c>
      <c r="AI117" s="15"/>
      <c r="AJ117" s="16"/>
      <c r="AK117" s="15"/>
      <c r="AL117" s="16"/>
      <c r="AM117" s="15"/>
      <c r="AN117" s="16"/>
    </row>
    <row r="118" spans="1:40" ht="12.75" customHeight="1">
      <c r="A118" s="6">
        <f>A117+1</f>
        <v>8</v>
      </c>
      <c r="B118" s="8"/>
      <c r="C118" s="275">
        <v>0.5</v>
      </c>
      <c r="D118" s="276"/>
      <c r="E118" s="9"/>
      <c r="F118" s="9" t="str">
        <f>F117</f>
        <v>M</v>
      </c>
      <c r="G118" s="277" t="s">
        <v>16</v>
      </c>
      <c r="H118" s="278"/>
      <c r="I118" s="10" t="s">
        <v>17</v>
      </c>
      <c r="J118" s="563" t="e">
        <f>IF(#REF!=6,#REF!,"1B")</f>
        <v>#REF!</v>
      </c>
      <c r="K118" s="563"/>
      <c r="L118" s="563"/>
      <c r="M118" s="563"/>
      <c r="N118" s="563"/>
      <c r="O118" s="563"/>
      <c r="P118" s="563"/>
      <c r="Q118" s="563"/>
      <c r="R118" s="11">
        <f>(IF(AI118&gt;AJ118,1,0))+(IF(AK118&gt;AL118,1,0))+(IF(AM118&gt;AN118,1,0))</f>
        <v>0</v>
      </c>
      <c r="S118" s="12" t="s">
        <v>8</v>
      </c>
      <c r="T118" s="12"/>
      <c r="U118" s="12"/>
      <c r="V118" s="12"/>
      <c r="W118" s="12"/>
      <c r="X118" s="12"/>
      <c r="Y118" s="11">
        <f>(IF(AJ118&gt;AI118,1,0))+(IF(AL118&gt;AK118,1,0))+(IF(AN118&gt;AM118,1,0))</f>
        <v>0</v>
      </c>
      <c r="Z118" s="564" t="e">
        <f>IF(#REF!=6,#REF!,"2A")</f>
        <v>#REF!</v>
      </c>
      <c r="AA118" s="564"/>
      <c r="AB118" s="564"/>
      <c r="AC118" s="564"/>
      <c r="AD118" s="564"/>
      <c r="AE118" s="564"/>
      <c r="AF118" s="564"/>
      <c r="AG118" s="564"/>
      <c r="AH118" s="14" t="s">
        <v>18</v>
      </c>
      <c r="AI118" s="15"/>
      <c r="AJ118" s="16"/>
      <c r="AK118" s="15"/>
      <c r="AL118" s="16"/>
      <c r="AM118" s="15"/>
      <c r="AN118" s="16"/>
    </row>
    <row r="119" spans="1:40" ht="12.75" customHeight="1">
      <c r="A119" s="6">
        <f>A118+1</f>
        <v>9</v>
      </c>
      <c r="B119" s="8"/>
      <c r="C119" s="275">
        <v>0.54166666666666663</v>
      </c>
      <c r="D119" s="276"/>
      <c r="E119" s="9"/>
      <c r="F119" s="9" t="str">
        <f>F118</f>
        <v>M</v>
      </c>
      <c r="G119" s="277" t="s">
        <v>19</v>
      </c>
      <c r="H119" s="278"/>
      <c r="I119" s="10" t="s">
        <v>20</v>
      </c>
      <c r="J119" s="563" t="str">
        <f>IF(R117&lt;Y117,J117,IF(Y117&lt;R117,Z117,IF(R117=Y117,"P"&amp;A117)))</f>
        <v>P7</v>
      </c>
      <c r="K119" s="563"/>
      <c r="L119" s="563"/>
      <c r="M119" s="563"/>
      <c r="N119" s="563"/>
      <c r="O119" s="563"/>
      <c r="P119" s="563"/>
      <c r="Q119" s="563"/>
      <c r="R119" s="11">
        <f>(IF(AI119&gt;AJ119,1,0))+(IF(AK119&gt;AL119,1,0))+(IF(AM119&gt;AN119,1,0))</f>
        <v>0</v>
      </c>
      <c r="S119" s="12" t="s">
        <v>8</v>
      </c>
      <c r="T119" s="12"/>
      <c r="U119" s="12"/>
      <c r="V119" s="12"/>
      <c r="W119" s="12"/>
      <c r="X119" s="12"/>
      <c r="Y119" s="11">
        <f>(IF(AJ119&gt;AI119,1,0))+(IF(AL119&gt;AK119,1,0))+(IF(AN119&gt;AM119,1,0))</f>
        <v>0</v>
      </c>
      <c r="Z119" s="564" t="str">
        <f>IF(R118&lt;Y118,J118,IF(Y118&lt;R118,Z118,IF(R118=Y118,"P"&amp;A118)))</f>
        <v>P8</v>
      </c>
      <c r="AA119" s="564"/>
      <c r="AB119" s="564"/>
      <c r="AC119" s="564"/>
      <c r="AD119" s="564"/>
      <c r="AE119" s="564"/>
      <c r="AF119" s="564"/>
      <c r="AG119" s="564"/>
      <c r="AH119" s="14" t="s">
        <v>21</v>
      </c>
      <c r="AI119" s="15"/>
      <c r="AJ119" s="16"/>
      <c r="AK119" s="15"/>
      <c r="AL119" s="16"/>
      <c r="AM119" s="15"/>
      <c r="AN119" s="16"/>
    </row>
    <row r="120" spans="1:40" ht="12.75" customHeight="1">
      <c r="A120" s="6">
        <f>A119+1</f>
        <v>10</v>
      </c>
      <c r="B120" s="8"/>
      <c r="C120" s="275">
        <v>0.58333333333333337</v>
      </c>
      <c r="D120" s="276"/>
      <c r="E120" s="9"/>
      <c r="F120" s="9" t="str">
        <f>F119</f>
        <v>M</v>
      </c>
      <c r="G120" s="414" t="s">
        <v>22</v>
      </c>
      <c r="H120" s="415"/>
      <c r="I120" s="10" t="s">
        <v>23</v>
      </c>
      <c r="J120" s="563" t="str">
        <f>IF(R117&gt;Y117,J117,IF(Y117&gt;R117,Z117,IF(R117=Y117,"V"&amp;A117)))</f>
        <v>V7</v>
      </c>
      <c r="K120" s="563"/>
      <c r="L120" s="563"/>
      <c r="M120" s="563"/>
      <c r="N120" s="563"/>
      <c r="O120" s="563"/>
      <c r="P120" s="563"/>
      <c r="Q120" s="563"/>
      <c r="R120" s="11">
        <f>(IF(AI120&gt;AJ120,1,0))+(IF(AK120&gt;AL120,1,0))+(IF(AM120&gt;AN120,1,0))</f>
        <v>0</v>
      </c>
      <c r="S120" s="12" t="s">
        <v>8</v>
      </c>
      <c r="T120" s="12"/>
      <c r="U120" s="12"/>
      <c r="V120" s="12"/>
      <c r="W120" s="12"/>
      <c r="X120" s="12"/>
      <c r="Y120" s="11">
        <f>(IF(AJ120&gt;AI120,1,0))+(IF(AL120&gt;AK120,1,0))+(IF(AN120&gt;AM120,1,0))</f>
        <v>0</v>
      </c>
      <c r="Z120" s="564" t="str">
        <f>IF(R118&gt;Y118,J118,IF(Y118&gt;R118,Z118,IF(R118=Y118,"V"&amp;A118)))</f>
        <v>V8</v>
      </c>
      <c r="AA120" s="564"/>
      <c r="AB120" s="564"/>
      <c r="AC120" s="564"/>
      <c r="AD120" s="564"/>
      <c r="AE120" s="564"/>
      <c r="AF120" s="564"/>
      <c r="AG120" s="564"/>
      <c r="AH120" s="14" t="s">
        <v>24</v>
      </c>
      <c r="AI120" s="15"/>
      <c r="AJ120" s="16"/>
      <c r="AK120" s="15"/>
      <c r="AL120" s="16"/>
      <c r="AM120" s="15"/>
      <c r="AN120" s="16"/>
    </row>
    <row r="121" spans="1:40" ht="12.75" customHeight="1"/>
    <row r="122" spans="1:40" ht="12.75" customHeight="1"/>
    <row r="123" spans="1:40" ht="12.75" customHeight="1"/>
    <row r="124" spans="1:40" ht="12.75" customHeight="1"/>
    <row r="125" spans="1:40" ht="12.75" customHeight="1"/>
    <row r="126" spans="1:40" ht="12.75" customHeight="1"/>
    <row r="127" spans="1:40" ht="12.75" customHeight="1"/>
    <row r="128" spans="1:40" ht="12.75" customHeight="1"/>
    <row r="129" spans="1:30" ht="12.75" customHeight="1"/>
    <row r="130" spans="1:30" ht="12.75" customHeight="1"/>
    <row r="131" spans="1:30" ht="12.75" customHeight="1"/>
    <row r="132" spans="1:30" ht="12.75" customHeight="1"/>
    <row r="133" spans="1:30" ht="12.75" customHeight="1"/>
    <row r="134" spans="1:30" ht="12.75" customHeight="1"/>
    <row r="135" spans="1:30" ht="12.75" customHeight="1"/>
    <row r="136" spans="1:30" ht="12.75" customHeight="1"/>
    <row r="137" spans="1:30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0" ht="12.75" customHeight="1"/>
    <row r="139" spans="1:30" ht="12.75" customHeight="1"/>
    <row r="140" spans="1:30" ht="12.75" customHeight="1"/>
    <row r="141" spans="1:30" ht="12.75" customHeight="1"/>
    <row r="142" spans="1:30" ht="12.75" customHeight="1"/>
    <row r="143" spans="1:30" ht="12.75" customHeight="1"/>
    <row r="144" spans="1:30" ht="12.75" customHeight="1"/>
    <row r="145" ht="12.75" customHeight="1"/>
    <row r="146" ht="12.75" customHeight="1"/>
    <row r="160" ht="13.5" thickBot="1"/>
    <row r="161" spans="1:40" ht="12.75" customHeight="1">
      <c r="A161" s="363" t="s">
        <v>25</v>
      </c>
      <c r="B161" s="364"/>
      <c r="C161" s="364"/>
      <c r="D161" s="364"/>
      <c r="E161" s="364"/>
      <c r="F161" s="364"/>
      <c r="G161" s="367" t="s">
        <v>26</v>
      </c>
      <c r="H161" s="368"/>
      <c r="I161" s="371" t="s">
        <v>5</v>
      </c>
      <c r="J161" s="372"/>
      <c r="K161" s="373"/>
      <c r="L161" s="344" t="s">
        <v>27</v>
      </c>
      <c r="M161" s="345"/>
      <c r="N161" s="344" t="s">
        <v>28</v>
      </c>
      <c r="O161" s="345"/>
      <c r="P161" s="344" t="s">
        <v>29</v>
      </c>
      <c r="Q161" s="345"/>
      <c r="R161" s="348" t="s">
        <v>30</v>
      </c>
      <c r="S161" s="349"/>
      <c r="T161" s="17"/>
      <c r="U161" s="18"/>
      <c r="V161" s="18"/>
      <c r="W161" s="18"/>
      <c r="X161" s="18"/>
      <c r="Y161" s="447" t="s">
        <v>31</v>
      </c>
      <c r="Z161" s="448"/>
      <c r="AA161" s="448"/>
      <c r="AB161" s="448"/>
      <c r="AC161" s="448"/>
      <c r="AD161" s="448"/>
      <c r="AE161" s="449"/>
      <c r="AF161" s="447" t="s">
        <v>32</v>
      </c>
      <c r="AG161" s="448"/>
      <c r="AH161" s="448"/>
      <c r="AI161" s="448"/>
      <c r="AJ161" s="448"/>
      <c r="AK161" s="448"/>
      <c r="AL161" s="449"/>
      <c r="AM161" s="355" t="s">
        <v>33</v>
      </c>
      <c r="AN161" s="356"/>
    </row>
    <row r="162" spans="1:40" ht="13.5" customHeight="1" thickBot="1">
      <c r="A162" s="365"/>
      <c r="B162" s="366"/>
      <c r="C162" s="366"/>
      <c r="D162" s="366"/>
      <c r="E162" s="366"/>
      <c r="F162" s="366"/>
      <c r="G162" s="369"/>
      <c r="H162" s="370"/>
      <c r="I162" s="359" t="s">
        <v>12</v>
      </c>
      <c r="J162" s="360"/>
      <c r="K162" s="361"/>
      <c r="L162" s="346"/>
      <c r="M162" s="347"/>
      <c r="N162" s="346"/>
      <c r="O162" s="347"/>
      <c r="P162" s="346"/>
      <c r="Q162" s="347"/>
      <c r="R162" s="350"/>
      <c r="S162" s="351"/>
      <c r="T162" s="19" t="s">
        <v>34</v>
      </c>
      <c r="U162" s="20" t="s">
        <v>35</v>
      </c>
      <c r="V162" s="20" t="s">
        <v>36</v>
      </c>
      <c r="W162" s="20" t="s">
        <v>37</v>
      </c>
      <c r="X162" s="20" t="s">
        <v>38</v>
      </c>
      <c r="Y162" s="362" t="s">
        <v>39</v>
      </c>
      <c r="Z162" s="335"/>
      <c r="AA162" s="334" t="s">
        <v>40</v>
      </c>
      <c r="AB162" s="335"/>
      <c r="AC162" s="334" t="s">
        <v>41</v>
      </c>
      <c r="AD162" s="336"/>
      <c r="AE162" s="337"/>
      <c r="AF162" s="362" t="s">
        <v>39</v>
      </c>
      <c r="AG162" s="335"/>
      <c r="AH162" s="334" t="s">
        <v>40</v>
      </c>
      <c r="AI162" s="335"/>
      <c r="AJ162" s="334" t="s">
        <v>41</v>
      </c>
      <c r="AK162" s="336"/>
      <c r="AL162" s="337"/>
      <c r="AM162" s="357"/>
      <c r="AN162" s="358"/>
    </row>
    <row r="163" spans="1:40" ht="14.25">
      <c r="A163" s="21">
        <v>1</v>
      </c>
      <c r="B163" s="85">
        <v>1</v>
      </c>
      <c r="C163" s="397" t="s">
        <v>50</v>
      </c>
      <c r="D163" s="339"/>
      <c r="E163" s="339"/>
      <c r="F163" s="339"/>
      <c r="G163" s="339"/>
      <c r="H163" s="339"/>
      <c r="I163" s="339"/>
      <c r="J163" s="339"/>
      <c r="K163" s="340"/>
      <c r="L163" s="326">
        <f>SUM(IF(R174=2,1,0))+(IF(Y174=2,1,0))+(IF(R176=2,1,0))+(IF(Y176=2,1,0))+(IF(R178=2,1,0))+(IF(Y178=2,1,0))+(IF(R180=2,1,0))+(IF(Y180=2,1,0))</f>
        <v>0</v>
      </c>
      <c r="M163" s="341"/>
      <c r="N163" s="326">
        <f>SUM(IF(R174&gt;Y174,1,0))+(IF(R176&gt;Y176,1,0))+(IF(R178&gt;Y178,1,0))+(IF(R180&gt;Y180,1,0))</f>
        <v>0</v>
      </c>
      <c r="O163" s="341"/>
      <c r="P163" s="326">
        <f>SUM(IF(Y174&gt;R174,1,0))+(IF(Y176&gt;R176,1,0))+(IF(Y178&gt;R178,1,0))+(IF(Y180&gt;R180,1,0))</f>
        <v>0</v>
      </c>
      <c r="Q163" s="341"/>
      <c r="R163" s="342">
        <f>SUM(N163*2)+(P163)</f>
        <v>0</v>
      </c>
      <c r="S163" s="343"/>
      <c r="T163" s="23" t="e">
        <f>(N163*10)+(R163*1000)+((Y163*100)-(AA163*100))+AJ163</f>
        <v>#VALUE!</v>
      </c>
      <c r="U163" s="24" t="e">
        <f>LARGE(T163:T167,B163)</f>
        <v>#VALUE!</v>
      </c>
      <c r="V163" s="24" t="e">
        <f>MATCH(U163,T163:T167,0)</f>
        <v>#VALUE!</v>
      </c>
      <c r="W163" s="24" t="s">
        <v>43</v>
      </c>
      <c r="X163" s="24" t="e">
        <f>VLOOKUP(V163,B163:AL167,2)</f>
        <v>#VALUE!</v>
      </c>
      <c r="Y163" s="326">
        <f>SUM(R174+R176+R178+R180)</f>
        <v>0</v>
      </c>
      <c r="Z163" s="327"/>
      <c r="AA163" s="328">
        <f>SUM(Y174+Y176+Y178+Y180)</f>
        <v>0</v>
      </c>
      <c r="AB163" s="327"/>
      <c r="AC163" s="329" t="str">
        <f>IF(AA163=0,"INF", Y163/AA163)</f>
        <v>INF</v>
      </c>
      <c r="AD163" s="330"/>
      <c r="AE163" s="331"/>
      <c r="AF163" s="326">
        <f>SUM((AI174+AK174+AM174)+(AI176+AK176+AM176)+(AI178+AK178+AM178)+(AI180+AK180+AM180))</f>
        <v>0</v>
      </c>
      <c r="AG163" s="327"/>
      <c r="AH163" s="328">
        <f>SUM((AJ174+AL174+AN174)+(AJ176+AL176+AN176)+(AJ178+AL178+AN178)+(AJ180+AL180+AN180))</f>
        <v>0</v>
      </c>
      <c r="AI163" s="327"/>
      <c r="AJ163" s="329" t="str">
        <f>IF(AH163=0,"INF",AF163/AH163)</f>
        <v>INF</v>
      </c>
      <c r="AK163" s="330"/>
      <c r="AL163" s="331"/>
      <c r="AM163" s="332" t="e">
        <f>IF(C163=X163,"1o",IF(C163=X164,"2o",IF(C163=X165,"3o",IF(C163=X166,"4o",IF(C163=X167,"5o")))))</f>
        <v>#VALUE!</v>
      </c>
      <c r="AN163" s="333"/>
    </row>
    <row r="164" spans="1:40" ht="14.25">
      <c r="A164" s="25">
        <v>2</v>
      </c>
      <c r="B164" s="86">
        <v>2</v>
      </c>
      <c r="C164" s="420" t="s">
        <v>51</v>
      </c>
      <c r="D164" s="320"/>
      <c r="E164" s="320"/>
      <c r="F164" s="320"/>
      <c r="G164" s="320"/>
      <c r="H164" s="320"/>
      <c r="I164" s="320"/>
      <c r="J164" s="320"/>
      <c r="K164" s="321"/>
      <c r="L164" s="322">
        <f>SUM(IF(R172=2,1,0))+(IF(Y172=2,1,0))+(IF(R175=2,1,0))+(IF(Y175=2,1,0))+(IF(Y179=2,1,0))+(IF(R179=2,1,0))+(IF(Y180=2,1,0))+(IF(R180=2,1,0))</f>
        <v>0</v>
      </c>
      <c r="M164" s="323"/>
      <c r="N164" s="322">
        <f>SUM(IF(R172&gt;Y172,1,0))+(IF(R175&gt;Y175,1,0))+(IF(Y179&gt;R179,1,0))+(IF(Y180&gt;R180,1,0))</f>
        <v>0</v>
      </c>
      <c r="O164" s="323"/>
      <c r="P164" s="322">
        <f>SUM(IF(Y172&gt;R172,1,0))+(IF(Y175&gt;R175,1,0))+(IF(R179&gt;Y179,1,0))+(IF(R180&gt;Y180,1,0))</f>
        <v>0</v>
      </c>
      <c r="Q164" s="323"/>
      <c r="R164" s="324">
        <f>SUM(N164*2)+(P164)</f>
        <v>0</v>
      </c>
      <c r="S164" s="325"/>
      <c r="T164" s="28" t="e">
        <f>(N164*10)+(R164*1000)+((Y164*100)-(AA164*100))+AJ164</f>
        <v>#VALUE!</v>
      </c>
      <c r="U164" s="41" t="e">
        <f>LARGE(T163:T167,B164)</f>
        <v>#VALUE!</v>
      </c>
      <c r="V164" s="41" t="e">
        <f>MATCH(U164,T163:T167,0)</f>
        <v>#VALUE!</v>
      </c>
      <c r="W164" s="41" t="s">
        <v>45</v>
      </c>
      <c r="X164" s="41" t="e">
        <f>VLOOKUP(V164,B163:AL167,2)</f>
        <v>#VALUE!</v>
      </c>
      <c r="Y164" s="322">
        <f>SUM(R172+R175+Y179+Y180)</f>
        <v>0</v>
      </c>
      <c r="Z164" s="313"/>
      <c r="AA164" s="312">
        <f>SUM(Y172+Y175+R179+R180)</f>
        <v>0</v>
      </c>
      <c r="AB164" s="313"/>
      <c r="AC164" s="314" t="str">
        <f>IF(AA164=0,"INF", Y164/AA164)</f>
        <v>INF</v>
      </c>
      <c r="AD164" s="315"/>
      <c r="AE164" s="316"/>
      <c r="AF164" s="322">
        <f>SUM((AI172+AK172+AM172)+(AI175+AK175+AM175)+(AJ179+AL179+AN179)+(AJ180+AL180+AN180))</f>
        <v>0</v>
      </c>
      <c r="AG164" s="313"/>
      <c r="AH164" s="312">
        <f>SUM((AJ172+AL172+AN172)+(AJ175+AL175+AN175)+(AI179+AK179+AM179)+(AI180+AK180+AM180))</f>
        <v>0</v>
      </c>
      <c r="AI164" s="313"/>
      <c r="AJ164" s="314" t="str">
        <f>IF(AH164=0,"INF",AF164/AH164)</f>
        <v>INF</v>
      </c>
      <c r="AK164" s="315"/>
      <c r="AL164" s="316"/>
      <c r="AM164" s="317" t="e">
        <f>IF(C164=X163,"1o",IF(C164=X164,"2o",IF(C164=X165,"3o",IF(C164=X166,"4o",IF(C164=X167,"5o")))))</f>
        <v>#VALUE!</v>
      </c>
      <c r="AN164" s="318"/>
    </row>
    <row r="165" spans="1:40" ht="14.25">
      <c r="A165" s="42">
        <v>3</v>
      </c>
      <c r="B165" s="87">
        <v>3</v>
      </c>
      <c r="C165" s="393" t="s">
        <v>52</v>
      </c>
      <c r="D165" s="307"/>
      <c r="E165" s="307"/>
      <c r="F165" s="307"/>
      <c r="G165" s="307"/>
      <c r="H165" s="307"/>
      <c r="I165" s="307"/>
      <c r="J165" s="307"/>
      <c r="K165" s="308"/>
      <c r="L165" s="303">
        <f>SUM(IF(R173=2,1,0))+(IF(Y173=2,1,0))+(IF(Y175=2,1,0))+(IF(R175=2,1,0))+(IF(Y177=2,1,0))+(IF(R177=2,1,0))+(IF(Y178=2,1,0))+(IF(R178=2,1,0))</f>
        <v>0</v>
      </c>
      <c r="M165" s="309"/>
      <c r="N165" s="303">
        <f>SUM(IF(R173&gt;Y173,1,0))+(IF(Y175&gt;R175,1,0))+(IF(Y177&gt;R177,1,0))+(IF(Y178&gt;R178,1,0))</f>
        <v>0</v>
      </c>
      <c r="O165" s="309"/>
      <c r="P165" s="303">
        <f>SUM(IF(Y173&gt;R173,1,0))+(IF(R175&gt;Y175,1,0))+(IF(R177&gt;Y177,1,0))+(IF(R178&gt;Y178,1,0))</f>
        <v>0</v>
      </c>
      <c r="Q165" s="309"/>
      <c r="R165" s="310">
        <f>SUM(N165*2)+(P165)</f>
        <v>0</v>
      </c>
      <c r="S165" s="311"/>
      <c r="T165" s="23" t="e">
        <f>(N165*10)+(R165*1000)+((Y165*100)-(AA165*100))+AJ165</f>
        <v>#VALUE!</v>
      </c>
      <c r="U165" s="24" t="e">
        <f>LARGE(T163:T167,B165)</f>
        <v>#VALUE!</v>
      </c>
      <c r="V165" s="24" t="e">
        <f>MATCH(U165,T163:T167,0)</f>
        <v>#VALUE!</v>
      </c>
      <c r="W165" s="24" t="s">
        <v>47</v>
      </c>
      <c r="X165" s="24" t="e">
        <f>VLOOKUP(V165,B163:AL167,2)</f>
        <v>#VALUE!</v>
      </c>
      <c r="Y165" s="303">
        <f>SUM(R173+Y175+Y177+Y178)</f>
        <v>0</v>
      </c>
      <c r="Z165" s="299"/>
      <c r="AA165" s="298">
        <f>SUM(Y173+R175+R177+R178)</f>
        <v>0</v>
      </c>
      <c r="AB165" s="299"/>
      <c r="AC165" s="300" t="str">
        <f>IF(AA165=0,"INF", Y165/AA165)</f>
        <v>INF</v>
      </c>
      <c r="AD165" s="301"/>
      <c r="AE165" s="302"/>
      <c r="AF165" s="303">
        <f>SUM((AI173+AK173+AM173)+(AJ175+AL175+AN175)+(AJ177+AL177+AN177)+(AJ178+AL178+AN178))</f>
        <v>0</v>
      </c>
      <c r="AG165" s="299"/>
      <c r="AH165" s="298">
        <f>SUM((AJ173+AL173+AN173)+(AI175+AK175+AM175)+(AI177+AK177+AM177)+(AI178+AK178+AM178))</f>
        <v>0</v>
      </c>
      <c r="AI165" s="299"/>
      <c r="AJ165" s="300" t="str">
        <f>IF(AH165=0,"INF",AF165/AH165)</f>
        <v>INF</v>
      </c>
      <c r="AK165" s="301"/>
      <c r="AL165" s="302"/>
      <c r="AM165" s="304" t="e">
        <f>IF(C165=X163,"1o",IF(C165=X164,"2o",IF(C165=X165,"3o",IF(C165=X166,"4o",IF(C165=X167,"5o")))))</f>
        <v>#VALUE!</v>
      </c>
      <c r="AN165" s="305"/>
    </row>
    <row r="166" spans="1:40" ht="14.25">
      <c r="A166" s="25">
        <v>4</v>
      </c>
      <c r="B166" s="89">
        <v>4</v>
      </c>
      <c r="C166" s="396" t="s">
        <v>53</v>
      </c>
      <c r="D166" s="320"/>
      <c r="E166" s="320"/>
      <c r="F166" s="320"/>
      <c r="G166" s="320"/>
      <c r="H166" s="320"/>
      <c r="I166" s="320"/>
      <c r="J166" s="320"/>
      <c r="K166" s="321"/>
      <c r="L166" s="322">
        <f>SUM(IF(Y173=2,1,0))+(IF(R173=2,1,0))+(IF(Y176=2,1,0))+(IF(R176=2,1,0))+(IF(R179=2,1,0))+(IF(Y179=2,1,0))+(IF(R181=2,1,0))+(IF(Y181=2,1,0))</f>
        <v>0</v>
      </c>
      <c r="M166" s="323"/>
      <c r="N166" s="322">
        <f>SUM(IF(Y173&gt;R173,1,0))+(IF(Y176&gt;R176,1,0))+(IF(R179&gt;Y179,1,0))+(IF(R181&gt;Y181,1,0))</f>
        <v>0</v>
      </c>
      <c r="O166" s="323"/>
      <c r="P166" s="322">
        <f>SUM(IF(R173&gt;Y173,1,0))+(IF(R176&gt;Y176,1,0))+(IF(Y179&gt;R179,1,0))+(IF(Y181&gt;R181,1,0))</f>
        <v>0</v>
      </c>
      <c r="Q166" s="323"/>
      <c r="R166" s="324">
        <f>SUM(N166*2)+(P166)</f>
        <v>0</v>
      </c>
      <c r="S166" s="325"/>
      <c r="T166" s="28" t="e">
        <f>(N166*10)+(R166*1000)+((Y166*100)-(AA166*100))+AJ166</f>
        <v>#VALUE!</v>
      </c>
      <c r="U166" s="29" t="e">
        <f>LARGE(T163:T167,B166)</f>
        <v>#VALUE!</v>
      </c>
      <c r="V166" s="29" t="e">
        <f>MATCH(U166,T163:T167,0)</f>
        <v>#VALUE!</v>
      </c>
      <c r="W166" s="29" t="s">
        <v>54</v>
      </c>
      <c r="X166" s="29" t="e">
        <f>VLOOKUP(V166,B163:AL167,2)</f>
        <v>#VALUE!</v>
      </c>
      <c r="Y166" s="322">
        <f>SUM(Y173+Y176+R179+R181)</f>
        <v>0</v>
      </c>
      <c r="Z166" s="313"/>
      <c r="AA166" s="312">
        <f>SUM(R173+R176+Y179+Y181)</f>
        <v>0</v>
      </c>
      <c r="AB166" s="313"/>
      <c r="AC166" s="314" t="str">
        <f>IF(AA166=0,"INF", Y166/AA166)</f>
        <v>INF</v>
      </c>
      <c r="AD166" s="315"/>
      <c r="AE166" s="316"/>
      <c r="AF166" s="322">
        <f>SUM((AJ173+AL173+AN173)+(AJ176+AL176+AN176)+(AI179+AK179+AM179)+(AI181+AK181+AM181))</f>
        <v>0</v>
      </c>
      <c r="AG166" s="313"/>
      <c r="AH166" s="312">
        <f>SUM((AI173+AK173+AM173)+(AI176+AK176+AM176)+(AJ179+AL179+AN179)+(AJ181+AL181+AN181))</f>
        <v>0</v>
      </c>
      <c r="AI166" s="313"/>
      <c r="AJ166" s="314" t="str">
        <f>IF(AH166=0,"INF",AF166/AH166)</f>
        <v>INF</v>
      </c>
      <c r="AK166" s="315"/>
      <c r="AL166" s="316"/>
      <c r="AM166" s="388" t="e">
        <f>IF(C166=X163,"1o",IF(C166=X164,"2o",IF(C166=X165,"3o",IF(C166=X166,"4o",IF(C166=X167,"5o")))))</f>
        <v>#VALUE!</v>
      </c>
      <c r="AN166" s="389"/>
    </row>
    <row r="167" spans="1:40" ht="15" thickBot="1">
      <c r="A167" s="30">
        <v>5</v>
      </c>
      <c r="B167" s="90">
        <v>5</v>
      </c>
      <c r="C167" s="413" t="s">
        <v>59</v>
      </c>
      <c r="D167" s="383"/>
      <c r="E167" s="383"/>
      <c r="F167" s="383"/>
      <c r="G167" s="383"/>
      <c r="H167" s="383"/>
      <c r="I167" s="383"/>
      <c r="J167" s="383"/>
      <c r="K167" s="384"/>
      <c r="L167" s="379">
        <f>SUM(IF(Y172=2,1,0))+(IF(R172=2,1,0))+(IF(Y174=2,1,0))+(IF(R174=2,1,0))+(IF(R177=2,1,0))+(IF(Y177=2,1,0))+(IF(Y181=2,1,0))+(IF(R181=2,1,0))</f>
        <v>0</v>
      </c>
      <c r="M167" s="385"/>
      <c r="N167" s="379">
        <f>SUM(IF(Y172&gt;R172,1,0))+(IF(Y174&gt;R174,1,0))+(IF(R177&gt;Y177,1,0))+(IF(Y181&gt;R181,1,0))</f>
        <v>0</v>
      </c>
      <c r="O167" s="385"/>
      <c r="P167" s="379">
        <f>SUM(IF(R172&gt;Y172,1,0))+(IF(R174&gt;Y174,1,0))+(IF(Y177&gt;R177,1,0))+(IF(R181&gt;Y181,1,0))</f>
        <v>0</v>
      </c>
      <c r="Q167" s="385"/>
      <c r="R167" s="386">
        <f>SUM(N167*2)+(P167)</f>
        <v>0</v>
      </c>
      <c r="S167" s="387"/>
      <c r="T167" s="23" t="e">
        <f>(N167*10)+(R167*1000)+((Y167*100)-(AA167*100))+AJ167</f>
        <v>#VALUE!</v>
      </c>
      <c r="U167" s="32" t="e">
        <f>LARGE(T163:T167,B167)</f>
        <v>#VALUE!</v>
      </c>
      <c r="V167" s="32" t="e">
        <f>MATCH(U167,T163:T167,0)</f>
        <v>#VALUE!</v>
      </c>
      <c r="W167" s="32" t="s">
        <v>57</v>
      </c>
      <c r="X167" s="32" t="e">
        <f>VLOOKUP(V167,B163:AL167,2)</f>
        <v>#VALUE!</v>
      </c>
      <c r="Y167" s="379">
        <f>SUM(Y172+Y174+R177+Y181)</f>
        <v>0</v>
      </c>
      <c r="Z167" s="375"/>
      <c r="AA167" s="374">
        <f>SUM(R172+R174+Y177+R181)</f>
        <v>0</v>
      </c>
      <c r="AB167" s="375"/>
      <c r="AC167" s="376" t="str">
        <f>IF(AA167=0,"INF", Y167/AA167)</f>
        <v>INF</v>
      </c>
      <c r="AD167" s="377"/>
      <c r="AE167" s="378"/>
      <c r="AF167" s="379">
        <f>SUM((AJ172+AL172+AN172)+(AJ174+AL174+AN174)+(AI177+AK177+AM177)++(AJ181+AL181+AN181))</f>
        <v>0</v>
      </c>
      <c r="AG167" s="375"/>
      <c r="AH167" s="374">
        <f>SUM((AI172+AK172+AM172)+(AI174+AK174+AM174)+(AJ177+AL177+AN177)+(AI181+AK181+AM181))</f>
        <v>0</v>
      </c>
      <c r="AI167" s="375"/>
      <c r="AJ167" s="376" t="str">
        <f>IF(AH167=0,"INF",AF167/AH167)</f>
        <v>INF</v>
      </c>
      <c r="AK167" s="377"/>
      <c r="AL167" s="378"/>
      <c r="AM167" s="380" t="e">
        <f>IF(C167=X163,"1o",IF(C167=X164,"2o",IF(C167=X165,"3o",IF(C167=X166,"4o",IF(C167=X167,"5o")))))</f>
        <v>#VALUE!</v>
      </c>
      <c r="AN167" s="381"/>
    </row>
    <row r="169" spans="1:40">
      <c r="A169" s="33"/>
      <c r="B169" s="33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40">
      <c r="A170" s="2" t="s">
        <v>55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40">
      <c r="A171" s="4" t="s">
        <v>1</v>
      </c>
      <c r="B171" s="4"/>
      <c r="C171" s="282" t="s">
        <v>3</v>
      </c>
      <c r="D171" s="282"/>
      <c r="E171" s="4" t="s">
        <v>4</v>
      </c>
      <c r="F171" s="4" t="s">
        <v>5</v>
      </c>
      <c r="G171" s="283" t="s">
        <v>6</v>
      </c>
      <c r="H171" s="283"/>
      <c r="J171" s="282" t="s">
        <v>7</v>
      </c>
      <c r="K171" s="282"/>
      <c r="L171" s="282"/>
      <c r="M171" s="282"/>
      <c r="N171" s="282"/>
      <c r="O171" s="282"/>
      <c r="P171" s="282"/>
      <c r="Q171" s="282"/>
      <c r="R171" s="4"/>
      <c r="S171" s="4" t="s">
        <v>8</v>
      </c>
      <c r="T171" s="4"/>
      <c r="U171" s="4"/>
      <c r="V171" s="4"/>
      <c r="W171" s="4"/>
      <c r="X171" s="4"/>
      <c r="Y171" s="5"/>
      <c r="Z171" s="281" t="s">
        <v>7</v>
      </c>
      <c r="AA171" s="281"/>
      <c r="AB171" s="281"/>
      <c r="AC171" s="281"/>
      <c r="AD171" s="281"/>
      <c r="AE171" s="281"/>
      <c r="AF171" s="281"/>
      <c r="AG171" s="281"/>
      <c r="AI171" s="281" t="s">
        <v>9</v>
      </c>
      <c r="AJ171" s="281"/>
      <c r="AK171" s="281" t="s">
        <v>10</v>
      </c>
      <c r="AL171" s="281"/>
      <c r="AM171" s="281" t="s">
        <v>11</v>
      </c>
      <c r="AN171" s="281"/>
    </row>
    <row r="172" spans="1:40" ht="15">
      <c r="A172" s="6">
        <v>1</v>
      </c>
      <c r="B172" s="8"/>
      <c r="C172" s="275">
        <v>0.41666666666666702</v>
      </c>
      <c r="D172" s="276"/>
      <c r="E172" s="9" t="str">
        <f>G161</f>
        <v>U</v>
      </c>
      <c r="F172" s="9" t="str">
        <f>I162</f>
        <v>M</v>
      </c>
      <c r="G172" s="277" t="s">
        <v>49</v>
      </c>
      <c r="H172" s="278"/>
      <c r="I172" s="10">
        <f>A164</f>
        <v>2</v>
      </c>
      <c r="J172" s="563" t="str">
        <f>C164</f>
        <v>b</v>
      </c>
      <c r="K172" s="563"/>
      <c r="L172" s="563"/>
      <c r="M172" s="563"/>
      <c r="N172" s="563"/>
      <c r="O172" s="563"/>
      <c r="P172" s="563"/>
      <c r="Q172" s="563"/>
      <c r="R172" s="11">
        <f t="shared" ref="R172:R181" si="2">(IF(AI172&gt;AJ172,1,0))+(IF(AK172&gt;AL172,1,0))+(IF(AM172&gt;AN172,1,0))</f>
        <v>0</v>
      </c>
      <c r="S172" s="12" t="s">
        <v>8</v>
      </c>
      <c r="T172" s="12"/>
      <c r="U172" s="12"/>
      <c r="V172" s="12"/>
      <c r="W172" s="12"/>
      <c r="X172" s="12"/>
      <c r="Y172" s="11">
        <f t="shared" ref="Y172:Y181" si="3">(IF(AJ172&gt;AI172,1,0))+(IF(AL172&gt;AK172,1,0))+(IF(AN172&gt;AM172,1,0))</f>
        <v>0</v>
      </c>
      <c r="Z172" s="564" t="str">
        <f>C167</f>
        <v>e</v>
      </c>
      <c r="AA172" s="564"/>
      <c r="AB172" s="564"/>
      <c r="AC172" s="564"/>
      <c r="AD172" s="564"/>
      <c r="AE172" s="564"/>
      <c r="AF172" s="564"/>
      <c r="AG172" s="564"/>
      <c r="AH172" s="14">
        <f>A167</f>
        <v>5</v>
      </c>
      <c r="AI172" s="36"/>
      <c r="AJ172" s="37"/>
      <c r="AK172" s="36"/>
      <c r="AL172" s="37"/>
      <c r="AM172" s="36"/>
      <c r="AN172" s="37"/>
    </row>
    <row r="173" spans="1:40" ht="15">
      <c r="A173" s="6">
        <v>2</v>
      </c>
      <c r="B173" s="8"/>
      <c r="C173" s="275">
        <v>0.45833333333333298</v>
      </c>
      <c r="D173" s="276"/>
      <c r="E173" s="9" t="str">
        <f>G161</f>
        <v>U</v>
      </c>
      <c r="F173" s="9" t="str">
        <f>I162</f>
        <v>M</v>
      </c>
      <c r="G173" s="277" t="s">
        <v>49</v>
      </c>
      <c r="H173" s="278"/>
      <c r="I173" s="10">
        <f>A165</f>
        <v>3</v>
      </c>
      <c r="J173" s="563" t="str">
        <f>C165</f>
        <v>c</v>
      </c>
      <c r="K173" s="563"/>
      <c r="L173" s="563"/>
      <c r="M173" s="563"/>
      <c r="N173" s="563"/>
      <c r="O173" s="563"/>
      <c r="P173" s="563"/>
      <c r="Q173" s="563"/>
      <c r="R173" s="11">
        <f t="shared" si="2"/>
        <v>0</v>
      </c>
      <c r="S173" s="12" t="s">
        <v>8</v>
      </c>
      <c r="T173" s="12"/>
      <c r="U173" s="12"/>
      <c r="V173" s="12"/>
      <c r="W173" s="12"/>
      <c r="X173" s="12"/>
      <c r="Y173" s="11">
        <f t="shared" si="3"/>
        <v>0</v>
      </c>
      <c r="Z173" s="564" t="str">
        <f>C166</f>
        <v>d</v>
      </c>
      <c r="AA173" s="564"/>
      <c r="AB173" s="564"/>
      <c r="AC173" s="564"/>
      <c r="AD173" s="564"/>
      <c r="AE173" s="564"/>
      <c r="AF173" s="564"/>
      <c r="AG173" s="564"/>
      <c r="AH173" s="14">
        <f>A166</f>
        <v>4</v>
      </c>
      <c r="AI173" s="36"/>
      <c r="AJ173" s="37"/>
      <c r="AK173" s="36"/>
      <c r="AL173" s="37"/>
      <c r="AM173" s="36"/>
      <c r="AN173" s="37"/>
    </row>
    <row r="174" spans="1:40" ht="15">
      <c r="A174" s="6">
        <v>3</v>
      </c>
      <c r="B174" s="8"/>
      <c r="C174" s="275">
        <v>0.375</v>
      </c>
      <c r="D174" s="276"/>
      <c r="E174" s="9" t="str">
        <f>G161</f>
        <v>U</v>
      </c>
      <c r="F174" s="9" t="str">
        <f>I162</f>
        <v>M</v>
      </c>
      <c r="G174" s="277" t="s">
        <v>49</v>
      </c>
      <c r="H174" s="278"/>
      <c r="I174" s="10">
        <f>A163</f>
        <v>1</v>
      </c>
      <c r="J174" s="563" t="str">
        <f>C163</f>
        <v>a</v>
      </c>
      <c r="K174" s="563"/>
      <c r="L174" s="563"/>
      <c r="M174" s="563"/>
      <c r="N174" s="563"/>
      <c r="O174" s="563"/>
      <c r="P174" s="563"/>
      <c r="Q174" s="563"/>
      <c r="R174" s="11">
        <f t="shared" si="2"/>
        <v>0</v>
      </c>
      <c r="S174" s="12" t="s">
        <v>8</v>
      </c>
      <c r="T174" s="12"/>
      <c r="U174" s="12"/>
      <c r="V174" s="12"/>
      <c r="W174" s="12"/>
      <c r="X174" s="12"/>
      <c r="Y174" s="11">
        <f t="shared" si="3"/>
        <v>0</v>
      </c>
      <c r="Z174" s="564" t="str">
        <f>C167</f>
        <v>e</v>
      </c>
      <c r="AA174" s="564"/>
      <c r="AB174" s="564"/>
      <c r="AC174" s="564"/>
      <c r="AD174" s="564"/>
      <c r="AE174" s="564"/>
      <c r="AF174" s="564"/>
      <c r="AG174" s="564"/>
      <c r="AH174" s="14">
        <f>A167</f>
        <v>5</v>
      </c>
      <c r="AI174" s="15"/>
      <c r="AJ174" s="16"/>
      <c r="AK174" s="15"/>
      <c r="AL174" s="16"/>
      <c r="AM174" s="15"/>
      <c r="AN174" s="16"/>
    </row>
    <row r="175" spans="1:40" ht="15">
      <c r="A175" s="6">
        <v>4</v>
      </c>
      <c r="B175" s="8"/>
      <c r="C175" s="275">
        <v>0.45833333333333298</v>
      </c>
      <c r="D175" s="276"/>
      <c r="E175" s="9" t="str">
        <f>G161</f>
        <v>U</v>
      </c>
      <c r="F175" s="9" t="str">
        <f>I162</f>
        <v>M</v>
      </c>
      <c r="G175" s="277" t="s">
        <v>49</v>
      </c>
      <c r="H175" s="278"/>
      <c r="I175" s="10">
        <f>A164</f>
        <v>2</v>
      </c>
      <c r="J175" s="563" t="str">
        <f>C164</f>
        <v>b</v>
      </c>
      <c r="K175" s="563"/>
      <c r="L175" s="563"/>
      <c r="M175" s="563"/>
      <c r="N175" s="563"/>
      <c r="O175" s="563"/>
      <c r="P175" s="563"/>
      <c r="Q175" s="563"/>
      <c r="R175" s="11">
        <f t="shared" si="2"/>
        <v>0</v>
      </c>
      <c r="S175" s="12" t="s">
        <v>8</v>
      </c>
      <c r="T175" s="12"/>
      <c r="U175" s="12"/>
      <c r="V175" s="12"/>
      <c r="W175" s="12"/>
      <c r="X175" s="12"/>
      <c r="Y175" s="11">
        <f t="shared" si="3"/>
        <v>0</v>
      </c>
      <c r="Z175" s="564" t="str">
        <f>C165</f>
        <v>c</v>
      </c>
      <c r="AA175" s="564"/>
      <c r="AB175" s="564"/>
      <c r="AC175" s="564"/>
      <c r="AD175" s="564"/>
      <c r="AE175" s="564"/>
      <c r="AF175" s="564"/>
      <c r="AG175" s="564"/>
      <c r="AH175" s="14">
        <f>A165</f>
        <v>3</v>
      </c>
      <c r="AI175" s="36"/>
      <c r="AJ175" s="37"/>
      <c r="AK175" s="36"/>
      <c r="AL175" s="37"/>
      <c r="AM175" s="36"/>
      <c r="AN175" s="37"/>
    </row>
    <row r="176" spans="1:40" ht="15">
      <c r="A176" s="6">
        <v>5</v>
      </c>
      <c r="B176" s="8"/>
      <c r="C176" s="275">
        <v>0.375</v>
      </c>
      <c r="D176" s="276"/>
      <c r="E176" s="9" t="str">
        <f>G161</f>
        <v>U</v>
      </c>
      <c r="F176" s="9" t="str">
        <f>I162</f>
        <v>M</v>
      </c>
      <c r="G176" s="277" t="s">
        <v>49</v>
      </c>
      <c r="H176" s="278"/>
      <c r="I176" s="10">
        <f>A163</f>
        <v>1</v>
      </c>
      <c r="J176" s="563" t="str">
        <f>C163</f>
        <v>a</v>
      </c>
      <c r="K176" s="563"/>
      <c r="L176" s="563"/>
      <c r="M176" s="563"/>
      <c r="N176" s="563"/>
      <c r="O176" s="563"/>
      <c r="P176" s="563"/>
      <c r="Q176" s="563"/>
      <c r="R176" s="11">
        <f t="shared" si="2"/>
        <v>0</v>
      </c>
      <c r="S176" s="12" t="s">
        <v>8</v>
      </c>
      <c r="T176" s="12"/>
      <c r="U176" s="12"/>
      <c r="V176" s="12"/>
      <c r="W176" s="12"/>
      <c r="X176" s="12"/>
      <c r="Y176" s="11">
        <f t="shared" si="3"/>
        <v>0</v>
      </c>
      <c r="Z176" s="564" t="str">
        <f>C166</f>
        <v>d</v>
      </c>
      <c r="AA176" s="564"/>
      <c r="AB176" s="564"/>
      <c r="AC176" s="564"/>
      <c r="AD176" s="564"/>
      <c r="AE176" s="564"/>
      <c r="AF176" s="564"/>
      <c r="AG176" s="564"/>
      <c r="AH176" s="14">
        <f>A166</f>
        <v>4</v>
      </c>
      <c r="AI176" s="15"/>
      <c r="AJ176" s="16"/>
      <c r="AK176" s="15"/>
      <c r="AL176" s="16"/>
      <c r="AM176" s="15"/>
      <c r="AN176" s="16"/>
    </row>
    <row r="177" spans="1:40" ht="15">
      <c r="A177" s="6">
        <v>6</v>
      </c>
      <c r="B177" s="8"/>
      <c r="C177" s="275">
        <v>0.41666666666666702</v>
      </c>
      <c r="D177" s="276"/>
      <c r="E177" s="9" t="str">
        <f>G161</f>
        <v>U</v>
      </c>
      <c r="F177" s="9" t="str">
        <f>I162</f>
        <v>M</v>
      </c>
      <c r="G177" s="277" t="s">
        <v>49</v>
      </c>
      <c r="H177" s="278"/>
      <c r="I177" s="10">
        <f>A167</f>
        <v>5</v>
      </c>
      <c r="J177" s="563" t="str">
        <f>C167</f>
        <v>e</v>
      </c>
      <c r="K177" s="563"/>
      <c r="L177" s="563"/>
      <c r="M177" s="563"/>
      <c r="N177" s="563"/>
      <c r="O177" s="563"/>
      <c r="P177" s="563"/>
      <c r="Q177" s="563"/>
      <c r="R177" s="11">
        <f t="shared" si="2"/>
        <v>0</v>
      </c>
      <c r="S177" s="12" t="s">
        <v>8</v>
      </c>
      <c r="T177" s="12"/>
      <c r="U177" s="12"/>
      <c r="V177" s="12"/>
      <c r="W177" s="12"/>
      <c r="X177" s="12"/>
      <c r="Y177" s="11">
        <f t="shared" si="3"/>
        <v>0</v>
      </c>
      <c r="Z177" s="564" t="str">
        <f>C165</f>
        <v>c</v>
      </c>
      <c r="AA177" s="564"/>
      <c r="AB177" s="564"/>
      <c r="AC177" s="564"/>
      <c r="AD177" s="564"/>
      <c r="AE177" s="564"/>
      <c r="AF177" s="564"/>
      <c r="AG177" s="564"/>
      <c r="AH177" s="14">
        <f>A165</f>
        <v>3</v>
      </c>
      <c r="AI177" s="36"/>
      <c r="AJ177" s="37"/>
      <c r="AK177" s="36"/>
      <c r="AL177" s="37"/>
      <c r="AM177" s="36"/>
      <c r="AN177" s="37"/>
    </row>
    <row r="178" spans="1:40" ht="15">
      <c r="A178" s="6">
        <v>7</v>
      </c>
      <c r="B178" s="8"/>
      <c r="C178" s="275">
        <v>0.375</v>
      </c>
      <c r="D178" s="276"/>
      <c r="E178" s="9" t="str">
        <f>G161</f>
        <v>U</v>
      </c>
      <c r="F178" s="9" t="str">
        <f>I162</f>
        <v>M</v>
      </c>
      <c r="G178" s="277" t="s">
        <v>49</v>
      </c>
      <c r="H178" s="278"/>
      <c r="I178" s="10">
        <f>A163</f>
        <v>1</v>
      </c>
      <c r="J178" s="563" t="str">
        <f>C163</f>
        <v>a</v>
      </c>
      <c r="K178" s="563"/>
      <c r="L178" s="563"/>
      <c r="M178" s="563"/>
      <c r="N178" s="563"/>
      <c r="O178" s="563"/>
      <c r="P178" s="563"/>
      <c r="Q178" s="563"/>
      <c r="R178" s="11">
        <f t="shared" si="2"/>
        <v>0</v>
      </c>
      <c r="S178" s="12" t="s">
        <v>8</v>
      </c>
      <c r="T178" s="12"/>
      <c r="U178" s="12"/>
      <c r="V178" s="12"/>
      <c r="W178" s="12"/>
      <c r="X178" s="12"/>
      <c r="Y178" s="11">
        <f t="shared" si="3"/>
        <v>0</v>
      </c>
      <c r="Z178" s="564" t="str">
        <f>C165</f>
        <v>c</v>
      </c>
      <c r="AA178" s="564"/>
      <c r="AB178" s="564"/>
      <c r="AC178" s="564"/>
      <c r="AD178" s="564"/>
      <c r="AE178" s="564"/>
      <c r="AF178" s="564"/>
      <c r="AG178" s="564"/>
      <c r="AH178" s="14">
        <f>A165</f>
        <v>3</v>
      </c>
      <c r="AI178" s="15"/>
      <c r="AJ178" s="16"/>
      <c r="AK178" s="15"/>
      <c r="AL178" s="16"/>
      <c r="AM178" s="15"/>
      <c r="AN178" s="16"/>
    </row>
    <row r="179" spans="1:40" ht="15">
      <c r="A179" s="6">
        <v>8</v>
      </c>
      <c r="B179" s="8"/>
      <c r="C179" s="275">
        <v>0.41666666666666702</v>
      </c>
      <c r="D179" s="276"/>
      <c r="E179" s="9" t="str">
        <f>G161</f>
        <v>U</v>
      </c>
      <c r="F179" s="9" t="str">
        <f>I162</f>
        <v>M</v>
      </c>
      <c r="G179" s="277" t="s">
        <v>49</v>
      </c>
      <c r="H179" s="278"/>
      <c r="I179" s="10">
        <f>A166</f>
        <v>4</v>
      </c>
      <c r="J179" s="563" t="str">
        <f>C166</f>
        <v>d</v>
      </c>
      <c r="K179" s="563"/>
      <c r="L179" s="563"/>
      <c r="M179" s="563"/>
      <c r="N179" s="563"/>
      <c r="O179" s="563"/>
      <c r="P179" s="563"/>
      <c r="Q179" s="563"/>
      <c r="R179" s="11">
        <f t="shared" si="2"/>
        <v>0</v>
      </c>
      <c r="S179" s="12" t="s">
        <v>8</v>
      </c>
      <c r="T179" s="12"/>
      <c r="U179" s="12"/>
      <c r="V179" s="12"/>
      <c r="W179" s="12"/>
      <c r="X179" s="12"/>
      <c r="Y179" s="11">
        <f t="shared" si="3"/>
        <v>0</v>
      </c>
      <c r="Z179" s="564" t="str">
        <f>C164</f>
        <v>b</v>
      </c>
      <c r="AA179" s="564"/>
      <c r="AB179" s="564"/>
      <c r="AC179" s="564"/>
      <c r="AD179" s="564"/>
      <c r="AE179" s="564"/>
      <c r="AF179" s="564"/>
      <c r="AG179" s="564"/>
      <c r="AH179" s="14">
        <f>A164</f>
        <v>2</v>
      </c>
      <c r="AI179" s="36"/>
      <c r="AJ179" s="37"/>
      <c r="AK179" s="36"/>
      <c r="AL179" s="37"/>
      <c r="AM179" s="36"/>
      <c r="AN179" s="37"/>
    </row>
    <row r="180" spans="1:40" ht="15">
      <c r="A180" s="6">
        <v>9</v>
      </c>
      <c r="B180" s="8"/>
      <c r="C180" s="275">
        <v>0.375</v>
      </c>
      <c r="D180" s="276"/>
      <c r="E180" s="9" t="str">
        <f>G161</f>
        <v>U</v>
      </c>
      <c r="F180" s="9" t="str">
        <f>I162</f>
        <v>M</v>
      </c>
      <c r="G180" s="277" t="s">
        <v>49</v>
      </c>
      <c r="H180" s="278"/>
      <c r="I180" s="10">
        <f>A163</f>
        <v>1</v>
      </c>
      <c r="J180" s="563" t="str">
        <f>C163</f>
        <v>a</v>
      </c>
      <c r="K180" s="563"/>
      <c r="L180" s="563"/>
      <c r="M180" s="563"/>
      <c r="N180" s="563"/>
      <c r="O180" s="563"/>
      <c r="P180" s="563"/>
      <c r="Q180" s="563"/>
      <c r="R180" s="11">
        <f t="shared" si="2"/>
        <v>0</v>
      </c>
      <c r="S180" s="12" t="s">
        <v>8</v>
      </c>
      <c r="T180" s="12"/>
      <c r="U180" s="12"/>
      <c r="V180" s="12"/>
      <c r="W180" s="12"/>
      <c r="X180" s="12"/>
      <c r="Y180" s="11">
        <f t="shared" si="3"/>
        <v>0</v>
      </c>
      <c r="Z180" s="564" t="str">
        <f>C164</f>
        <v>b</v>
      </c>
      <c r="AA180" s="564"/>
      <c r="AB180" s="564"/>
      <c r="AC180" s="564"/>
      <c r="AD180" s="564"/>
      <c r="AE180" s="564"/>
      <c r="AF180" s="564"/>
      <c r="AG180" s="564"/>
      <c r="AH180" s="14">
        <f>A164</f>
        <v>2</v>
      </c>
      <c r="AI180" s="15"/>
      <c r="AJ180" s="16"/>
      <c r="AK180" s="15"/>
      <c r="AL180" s="16"/>
      <c r="AM180" s="15"/>
      <c r="AN180" s="16"/>
    </row>
    <row r="181" spans="1:40" ht="15">
      <c r="A181" s="6">
        <v>10</v>
      </c>
      <c r="B181" s="8"/>
      <c r="C181" s="275">
        <v>0.45833333333333298</v>
      </c>
      <c r="D181" s="276"/>
      <c r="E181" s="9" t="str">
        <f>G161</f>
        <v>U</v>
      </c>
      <c r="F181" s="9" t="str">
        <f>I162</f>
        <v>M</v>
      </c>
      <c r="G181" s="277" t="s">
        <v>49</v>
      </c>
      <c r="H181" s="278"/>
      <c r="I181" s="10">
        <f>A166</f>
        <v>4</v>
      </c>
      <c r="J181" s="563" t="str">
        <f>C166</f>
        <v>d</v>
      </c>
      <c r="K181" s="563"/>
      <c r="L181" s="563"/>
      <c r="M181" s="563"/>
      <c r="N181" s="563"/>
      <c r="O181" s="563"/>
      <c r="P181" s="563"/>
      <c r="Q181" s="563"/>
      <c r="R181" s="11">
        <f t="shared" si="2"/>
        <v>0</v>
      </c>
      <c r="S181" s="12" t="s">
        <v>8</v>
      </c>
      <c r="T181" s="12"/>
      <c r="U181" s="12"/>
      <c r="V181" s="12"/>
      <c r="W181" s="12"/>
      <c r="X181" s="12"/>
      <c r="Y181" s="11">
        <f t="shared" si="3"/>
        <v>0</v>
      </c>
      <c r="Z181" s="564" t="str">
        <f>C167</f>
        <v>e</v>
      </c>
      <c r="AA181" s="564"/>
      <c r="AB181" s="564"/>
      <c r="AC181" s="564"/>
      <c r="AD181" s="564"/>
      <c r="AE181" s="564"/>
      <c r="AF181" s="564"/>
      <c r="AG181" s="564"/>
      <c r="AH181" s="14">
        <f>A167</f>
        <v>5</v>
      </c>
      <c r="AI181" s="36"/>
      <c r="AJ181" s="37"/>
      <c r="AK181" s="36"/>
      <c r="AL181" s="37"/>
      <c r="AM181" s="36"/>
      <c r="AN181" s="37"/>
    </row>
    <row r="185" spans="1:40" ht="13.5" thickBot="1"/>
    <row r="186" spans="1:40" ht="12.75" customHeight="1">
      <c r="A186" s="363" t="s">
        <v>25</v>
      </c>
      <c r="B186" s="364"/>
      <c r="C186" s="364"/>
      <c r="D186" s="364"/>
      <c r="E186" s="364"/>
      <c r="F186" s="364"/>
      <c r="G186" s="367" t="s">
        <v>26</v>
      </c>
      <c r="H186" s="368"/>
      <c r="I186" s="371" t="s">
        <v>5</v>
      </c>
      <c r="J186" s="372"/>
      <c r="K186" s="373"/>
      <c r="L186" s="344" t="s">
        <v>27</v>
      </c>
      <c r="M186" s="345"/>
      <c r="N186" s="344" t="s">
        <v>28</v>
      </c>
      <c r="O186" s="345"/>
      <c r="P186" s="344" t="s">
        <v>29</v>
      </c>
      <c r="Q186" s="345"/>
      <c r="R186" s="348" t="s">
        <v>30</v>
      </c>
      <c r="S186" s="349"/>
      <c r="T186" s="17"/>
      <c r="U186" s="18"/>
      <c r="V186" s="18"/>
      <c r="W186" s="18"/>
      <c r="X186" s="18"/>
      <c r="Y186" s="447" t="s">
        <v>31</v>
      </c>
      <c r="Z186" s="448"/>
      <c r="AA186" s="448"/>
      <c r="AB186" s="448"/>
      <c r="AC186" s="448"/>
      <c r="AD186" s="448"/>
      <c r="AE186" s="449"/>
      <c r="AF186" s="447" t="s">
        <v>32</v>
      </c>
      <c r="AG186" s="448"/>
      <c r="AH186" s="448"/>
      <c r="AI186" s="448"/>
      <c r="AJ186" s="448"/>
      <c r="AK186" s="448"/>
      <c r="AL186" s="449"/>
      <c r="AM186" s="355" t="s">
        <v>33</v>
      </c>
      <c r="AN186" s="356"/>
    </row>
    <row r="187" spans="1:40" ht="13.5" customHeight="1" thickBot="1">
      <c r="A187" s="365"/>
      <c r="B187" s="366"/>
      <c r="C187" s="366"/>
      <c r="D187" s="366"/>
      <c r="E187" s="366"/>
      <c r="F187" s="366"/>
      <c r="G187" s="369"/>
      <c r="H187" s="370"/>
      <c r="I187" s="359" t="s">
        <v>12</v>
      </c>
      <c r="J187" s="360"/>
      <c r="K187" s="361"/>
      <c r="L187" s="346"/>
      <c r="M187" s="347"/>
      <c r="N187" s="346"/>
      <c r="O187" s="347"/>
      <c r="P187" s="346"/>
      <c r="Q187" s="347"/>
      <c r="R187" s="350"/>
      <c r="S187" s="351"/>
      <c r="T187" s="19" t="s">
        <v>34</v>
      </c>
      <c r="U187" s="20" t="s">
        <v>35</v>
      </c>
      <c r="V187" s="20" t="s">
        <v>36</v>
      </c>
      <c r="W187" s="20" t="s">
        <v>37</v>
      </c>
      <c r="X187" s="20" t="s">
        <v>38</v>
      </c>
      <c r="Y187" s="362" t="s">
        <v>39</v>
      </c>
      <c r="Z187" s="335"/>
      <c r="AA187" s="334" t="s">
        <v>40</v>
      </c>
      <c r="AB187" s="335"/>
      <c r="AC187" s="334" t="s">
        <v>41</v>
      </c>
      <c r="AD187" s="336"/>
      <c r="AE187" s="337"/>
      <c r="AF187" s="362" t="s">
        <v>39</v>
      </c>
      <c r="AG187" s="335"/>
      <c r="AH187" s="334" t="s">
        <v>40</v>
      </c>
      <c r="AI187" s="335"/>
      <c r="AJ187" s="334" t="s">
        <v>41</v>
      </c>
      <c r="AK187" s="336"/>
      <c r="AL187" s="337"/>
      <c r="AM187" s="357"/>
      <c r="AN187" s="358"/>
    </row>
    <row r="188" spans="1:40" ht="14.25">
      <c r="A188" s="21">
        <v>1</v>
      </c>
      <c r="B188" s="85">
        <v>1</v>
      </c>
      <c r="C188" s="397" t="s">
        <v>50</v>
      </c>
      <c r="D188" s="339"/>
      <c r="E188" s="339"/>
      <c r="F188" s="339"/>
      <c r="G188" s="339"/>
      <c r="H188" s="339"/>
      <c r="I188" s="339"/>
      <c r="J188" s="339"/>
      <c r="K188" s="340"/>
      <c r="L188" s="326">
        <f>SUM(IF(R198=2,1,0))+(IF(Y198=2,1,0))+(IF(R201=2,1,0))+(IF(Y201=2,1,0))+(IF(R204=2,1,0))+(IF(Y204=2,1,0))+(IF(R207=2,1,0))+(IF(Y207=2,1,0))+(IF(R210=2,1,0))+(IF(Y210=2,1,0))</f>
        <v>0</v>
      </c>
      <c r="M188" s="341"/>
      <c r="N188" s="326">
        <f>SUM(IF(R198&gt;Y198,1,0))+(IF(R201&gt;Y201,1,0))+(IF(R204&gt;Y204,1,0))+(IF(R207&gt;Y207,1,0))+(IF(R210&gt;Y210,1,0))</f>
        <v>0</v>
      </c>
      <c r="O188" s="341"/>
      <c r="P188" s="326">
        <f>SUM(IF(Y198&gt;R198,1,0))+(IF(Y201&gt;R201,1,0))+(IF(Y204&gt;R204,1,0))+(IF(Y207&gt;R207,1,0))+(IF(Y210&gt;R210,1,0))</f>
        <v>0</v>
      </c>
      <c r="Q188" s="341"/>
      <c r="R188" s="342">
        <f t="shared" ref="R188:R193" si="4">SUM(N188*2)+(P188)</f>
        <v>0</v>
      </c>
      <c r="S188" s="343"/>
      <c r="T188" s="23" t="e">
        <f t="shared" ref="T188:T193" si="5">(N188*10)+(R188*1000)+((Y188*100)-(AA188*100))+AJ188</f>
        <v>#VALUE!</v>
      </c>
      <c r="U188" s="24" t="e">
        <f>LARGE(T188:T193,B188)</f>
        <v>#VALUE!</v>
      </c>
      <c r="V188" s="24" t="e">
        <f>MATCH(U188,T188:T193,0)</f>
        <v>#VALUE!</v>
      </c>
      <c r="W188" s="24" t="s">
        <v>43</v>
      </c>
      <c r="X188" s="24" t="e">
        <f>VLOOKUP(V188,B188:AL193,2)</f>
        <v>#VALUE!</v>
      </c>
      <c r="Y188" s="326">
        <f>SUM(R198+R201+R204+R207+R210)</f>
        <v>0</v>
      </c>
      <c r="Z188" s="327"/>
      <c r="AA188" s="328">
        <f>SUM(Y198+Y201+Y204+Y207+Y210)</f>
        <v>0</v>
      </c>
      <c r="AB188" s="327"/>
      <c r="AC188" s="329" t="str">
        <f t="shared" ref="AC188:AC193" si="6">IF(AA188=0,"INF", Y188/AA188)</f>
        <v>INF</v>
      </c>
      <c r="AD188" s="330"/>
      <c r="AE188" s="331"/>
      <c r="AF188" s="326">
        <f>SUM((AI198+AK198+AM198)+(AI201+AK201+AM201)+(AI204+AK204+AM204)+(AI207+AK207+AM207)+(AI210+AK210+AM210))</f>
        <v>0</v>
      </c>
      <c r="AG188" s="327"/>
      <c r="AH188" s="328">
        <f>SUM((AJ198+AL198+AN198)+(AJ201+AL201+AN201)+(AJ204+AL204+AN204)+(AJ207+AL207+AN207)+(AJ210+AL210+AN210))</f>
        <v>0</v>
      </c>
      <c r="AI188" s="327"/>
      <c r="AJ188" s="329" t="str">
        <f t="shared" ref="AJ188:AJ193" si="7">IF(AH188=0,"INF",AF188/AH188)</f>
        <v>INF</v>
      </c>
      <c r="AK188" s="330"/>
      <c r="AL188" s="331"/>
      <c r="AM188" s="332" t="e">
        <f>IF(C188=X188,"1o",IF(C188=X189,"2o",IF(C188=X190,"3o",IF(C188=X191,"4o",IF(C188=X192,"5o",IF(C188=X193,"6o"))))))</f>
        <v>#VALUE!</v>
      </c>
      <c r="AN188" s="333"/>
    </row>
    <row r="189" spans="1:40" ht="14.25">
      <c r="A189" s="25">
        <v>2</v>
      </c>
      <c r="B189" s="86">
        <v>2</v>
      </c>
      <c r="C189" s="420" t="s">
        <v>51</v>
      </c>
      <c r="D189" s="320"/>
      <c r="E189" s="320"/>
      <c r="F189" s="320"/>
      <c r="G189" s="320"/>
      <c r="H189" s="320"/>
      <c r="I189" s="320"/>
      <c r="J189" s="320"/>
      <c r="K189" s="321"/>
      <c r="L189" s="322">
        <f>SUM(IF(R199=2,1,0))+(IF(Y199=2,1,0))+(IF(R203=2,1,0))+(IF(Y203=2,1,0))+(IF(Y206=2,1,0))+(IF(R206=2,1,0))+(IF(Y208=2,1,0))+(IF(R208=2,1,0))+(IF(Y210=2,1,0))+(IF(R210=2,1,0))</f>
        <v>0</v>
      </c>
      <c r="M189" s="323"/>
      <c r="N189" s="322">
        <f>SUM(IF(R199&gt;Y199,1,0))+(IF(R203&gt;Y203,1,0))+(IF(Y206&gt;R206,1,0))+(IF(Y208&gt;R208,1,0))+(IF(Y210&gt;R210,1,0))</f>
        <v>0</v>
      </c>
      <c r="O189" s="323"/>
      <c r="P189" s="322">
        <f>SUM(IF(Y199&gt;R199,1,0))+(IF(Y203&gt;R203,1,0))+(IF(R206&gt;Y206,1,0))+(IF(R208&gt;Y208,1,0))+(IF(R210&gt;Y210,1,0))</f>
        <v>0</v>
      </c>
      <c r="Q189" s="323"/>
      <c r="R189" s="324">
        <f t="shared" si="4"/>
        <v>0</v>
      </c>
      <c r="S189" s="325"/>
      <c r="T189" s="28" t="e">
        <f t="shared" si="5"/>
        <v>#VALUE!</v>
      </c>
      <c r="U189" s="41" t="e">
        <f>LARGE(T188:T193,B189)</f>
        <v>#VALUE!</v>
      </c>
      <c r="V189" s="41" t="e">
        <f>MATCH(U189,T188:T193,0)</f>
        <v>#VALUE!</v>
      </c>
      <c r="W189" s="41" t="s">
        <v>45</v>
      </c>
      <c r="X189" s="41" t="e">
        <f>VLOOKUP(V189,B188:AL193,2)</f>
        <v>#VALUE!</v>
      </c>
      <c r="Y189" s="322">
        <f>SUM(R199+R203+Y206+Y208+Y210)</f>
        <v>0</v>
      </c>
      <c r="Z189" s="313"/>
      <c r="AA189" s="312">
        <f>SUM(Y199+Y203+R206+R208+R210)</f>
        <v>0</v>
      </c>
      <c r="AB189" s="313"/>
      <c r="AC189" s="314" t="str">
        <f t="shared" si="6"/>
        <v>INF</v>
      </c>
      <c r="AD189" s="315"/>
      <c r="AE189" s="316"/>
      <c r="AF189" s="322">
        <f>SUM((AI199+AK199+AM199)+(AI203+AK203+AM203)+(AJ206+AL206+AN206)+(AJ208+AL208+AN208)+(AJ210+AL210+AN210))</f>
        <v>0</v>
      </c>
      <c r="AG189" s="313"/>
      <c r="AH189" s="312">
        <f>SUM((AJ199+AL199+AN199)+(AJ203+AL203+AN203)+(AI206+AK206+AM206)+(AI208+AK208+AM208)+(AI210+AK210+AM210))</f>
        <v>0</v>
      </c>
      <c r="AI189" s="313"/>
      <c r="AJ189" s="314" t="str">
        <f t="shared" si="7"/>
        <v>INF</v>
      </c>
      <c r="AK189" s="315"/>
      <c r="AL189" s="316"/>
      <c r="AM189" s="317" t="e">
        <f>IF(C189=X188,"1o",IF(C189=X189,"2o",IF(C189=X190,"3o",IF(C189=X191,"4o",IF(C189=X192,"5o",IF(C189=X193,"6o"))))))</f>
        <v>#VALUE!</v>
      </c>
      <c r="AN189" s="318"/>
    </row>
    <row r="190" spans="1:40" ht="14.25">
      <c r="A190" s="42">
        <v>3</v>
      </c>
      <c r="B190" s="87">
        <v>3</v>
      </c>
      <c r="C190" s="393" t="s">
        <v>52</v>
      </c>
      <c r="D190" s="307"/>
      <c r="E190" s="307"/>
      <c r="F190" s="307"/>
      <c r="G190" s="307"/>
      <c r="H190" s="307"/>
      <c r="I190" s="307"/>
      <c r="J190" s="307"/>
      <c r="K190" s="308"/>
      <c r="L190" s="303">
        <f>SUM(IF(R200=2,1,0))+(IF(Y200=2,1,0))+(IF(Y203=2,1,0))+(IF(R203=2,1,0))+(IF(Y205=2,1,0))+(IF(R205=2,1,0))+(IF(Y207=2,1,0))+(IF(R207=2,1,0))+(IF(R211=2,1,0))+(IF(Y211=2,1,0))</f>
        <v>0</v>
      </c>
      <c r="M190" s="309"/>
      <c r="N190" s="303">
        <f>SUM(IF(R200&gt;Y200,1,0))+(IF(Y203&gt;R203,1,0))+(IF(Y205&gt;R205,1,0))+(IF(Y207&gt;R207,1,0))+(IF(R211&gt;Y211,1,0))</f>
        <v>0</v>
      </c>
      <c r="O190" s="309"/>
      <c r="P190" s="303">
        <f>SUM(IF(Y200&gt;R200,1,0))+(IF(R203&gt;Y203,1,0))+(IF(R205&gt;Y205,1,0))+(IF(R207&gt;Y207,1,0))+(IF(Y211&gt;R211,1,0))</f>
        <v>0</v>
      </c>
      <c r="Q190" s="309"/>
      <c r="R190" s="310">
        <f t="shared" si="4"/>
        <v>0</v>
      </c>
      <c r="S190" s="311"/>
      <c r="T190" s="23" t="e">
        <f t="shared" si="5"/>
        <v>#VALUE!</v>
      </c>
      <c r="U190" s="24" t="e">
        <f>LARGE(T188:T193,B190)</f>
        <v>#VALUE!</v>
      </c>
      <c r="V190" s="24" t="e">
        <f>MATCH(U190,T188:T193,0)</f>
        <v>#VALUE!</v>
      </c>
      <c r="W190" s="24" t="s">
        <v>47</v>
      </c>
      <c r="X190" s="24" t="e">
        <f>VLOOKUP(V190,B188:AL193,2)</f>
        <v>#VALUE!</v>
      </c>
      <c r="Y190" s="303">
        <f>SUM(R200+Y203+Y205+Y207+R211)</f>
        <v>0</v>
      </c>
      <c r="Z190" s="299"/>
      <c r="AA190" s="298">
        <f>SUM(Y200+R203+R205+R207+Y211)</f>
        <v>0</v>
      </c>
      <c r="AB190" s="299"/>
      <c r="AC190" s="300" t="str">
        <f t="shared" si="6"/>
        <v>INF</v>
      </c>
      <c r="AD190" s="301"/>
      <c r="AE190" s="302"/>
      <c r="AF190" s="303">
        <f>SUM((AI200+AK200+AM200)+(AJ203+AL203+AN203)+(AJ205+AL205+AN205)+(AJ207+AL207+AN207)+(AI211+AK211+AM211))</f>
        <v>0</v>
      </c>
      <c r="AG190" s="299"/>
      <c r="AH190" s="298">
        <f>SUM((AJ200+AL200+AN200)+(AI203+AK203+AM203)+(AI205+AK205+AM205)+(AI207+AK207+AM207)+(AJ211+AL211+AN211))</f>
        <v>0</v>
      </c>
      <c r="AI190" s="299"/>
      <c r="AJ190" s="300" t="str">
        <f t="shared" si="7"/>
        <v>INF</v>
      </c>
      <c r="AK190" s="301"/>
      <c r="AL190" s="302"/>
      <c r="AM190" s="304" t="e">
        <f>IF(C190=X188,"1o",IF(C190=X189,"2o",IF(C190=X190,"3o",IF(C190=X191,"4o",IF(C190=X192,"5o",IF(C190=X193,"6o"))))))</f>
        <v>#VALUE!</v>
      </c>
      <c r="AN190" s="305"/>
    </row>
    <row r="191" spans="1:40" ht="14.25">
      <c r="A191" s="25">
        <v>4</v>
      </c>
      <c r="B191" s="89">
        <v>4</v>
      </c>
      <c r="C191" s="396" t="s">
        <v>53</v>
      </c>
      <c r="D191" s="320"/>
      <c r="E191" s="320"/>
      <c r="F191" s="320"/>
      <c r="G191" s="320"/>
      <c r="H191" s="320"/>
      <c r="I191" s="320"/>
      <c r="J191" s="320"/>
      <c r="K191" s="321"/>
      <c r="L191" s="322">
        <f>SUM(IF(Y200=2,1,0))+(IF(R200=2,1,0))+(IF(Y202=2,1,0))+(IF(R202=2,1,0))+(IF(Y204=2,1,0))+(IF(R204=2,1,0))+(IF(R208=2,1,0))+(IF(Y208=2,1,0))+(IF(R212=2,1,0))+(IF(Y212=2,1,0))</f>
        <v>0</v>
      </c>
      <c r="M191" s="323"/>
      <c r="N191" s="322">
        <f>SUM(IF(Y200&gt;R200,1,0))+(IF(Y202&gt;R202,1,0))+(IF(Y204&gt;R204,1,0))+(IF(R208&gt;Y208,1,0))+(IF(R212&gt;Y212,1,0))</f>
        <v>0</v>
      </c>
      <c r="O191" s="323"/>
      <c r="P191" s="322">
        <f>SUM(IF(R200&gt;Y200,1,0))+(IF(R202&gt;Y202,1,0))+(IF(R204&gt;Y204,1,0))+(IF(Y208&gt;R208,1,0))+(IF(Y212&gt;R212,1,0))</f>
        <v>0</v>
      </c>
      <c r="Q191" s="323"/>
      <c r="R191" s="324">
        <f t="shared" si="4"/>
        <v>0</v>
      </c>
      <c r="S191" s="325"/>
      <c r="T191" s="28" t="e">
        <f t="shared" si="5"/>
        <v>#VALUE!</v>
      </c>
      <c r="U191" s="41" t="e">
        <f>LARGE(T188:T193,B191)</f>
        <v>#VALUE!</v>
      </c>
      <c r="V191" s="41" t="e">
        <f>MATCH(U191,T188:T193,0)</f>
        <v>#VALUE!</v>
      </c>
      <c r="W191" s="41" t="s">
        <v>54</v>
      </c>
      <c r="X191" s="41" t="e">
        <f>VLOOKUP(V191,B188:AL193,2)</f>
        <v>#VALUE!</v>
      </c>
      <c r="Y191" s="322">
        <f>SUM(Y200+Y202+Y204+R208+R212)</f>
        <v>0</v>
      </c>
      <c r="Z191" s="313"/>
      <c r="AA191" s="312">
        <f>SUM(R200+R202+R204+Y208+Y212)</f>
        <v>0</v>
      </c>
      <c r="AB191" s="313"/>
      <c r="AC191" s="314" t="str">
        <f t="shared" si="6"/>
        <v>INF</v>
      </c>
      <c r="AD191" s="315"/>
      <c r="AE191" s="316"/>
      <c r="AF191" s="322">
        <f>SUM((AJ200+AL200+AN200)+(AJ202+AL202+AN202)+(AJ204+AL204+AN204)+(AI208+AK208+AM208)+(AI212+AK212+AM212))</f>
        <v>0</v>
      </c>
      <c r="AG191" s="313"/>
      <c r="AH191" s="312">
        <f>SUM((AI200+AK200+AM200)+(AI202+AK202+AM202)+(AI204+AK204+AM204)+(AJ208+AL208+AN208)+(AJ212+AL212+AN212))</f>
        <v>0</v>
      </c>
      <c r="AI191" s="313"/>
      <c r="AJ191" s="314" t="str">
        <f t="shared" si="7"/>
        <v>INF</v>
      </c>
      <c r="AK191" s="315"/>
      <c r="AL191" s="316"/>
      <c r="AM191" s="317" t="e">
        <f>IF(C191=X188,"1o",IF(C191=X189,"2o",IF(C191=X190,"3o",IF(C191=X191,"4o",IF(C191=X192,"5o",IF(C191=X193,"6o"))))))</f>
        <v>#VALUE!</v>
      </c>
      <c r="AN191" s="318"/>
    </row>
    <row r="192" spans="1:40" ht="14.25">
      <c r="A192" s="42">
        <v>5</v>
      </c>
      <c r="B192" s="87">
        <v>5</v>
      </c>
      <c r="C192" s="393" t="s">
        <v>59</v>
      </c>
      <c r="D192" s="307"/>
      <c r="E192" s="307"/>
      <c r="F192" s="307"/>
      <c r="G192" s="307"/>
      <c r="H192" s="307"/>
      <c r="I192" s="307"/>
      <c r="J192" s="307"/>
      <c r="K192" s="308"/>
      <c r="L192" s="303">
        <f>SUM(IF(Y199=2,1,0))+(IF(R199=2,1,0))+(IF(Y201=2,1,0))+(IF(R201=2,1,0))+(IF(R205=2,1,0))+(IF(Y205=2,1,0))+(IF(R209=2,1,0))+(IF(Y209=2,1,0))+(IF(Y212=2,1,0))+(IF(R212=2,1,0))</f>
        <v>0</v>
      </c>
      <c r="M192" s="309"/>
      <c r="N192" s="303">
        <f>SUM(IF(Y199&gt;R199,1,0))+(IF(Y201&gt;R201,1,0))+(IF(R205&gt;Y205,1,0))+(IF(R209&gt;Y209,1,0))+(IF(Y212&gt;R212,1,0))</f>
        <v>0</v>
      </c>
      <c r="O192" s="309"/>
      <c r="P192" s="303">
        <f>SUM(IF(R199&gt;Y199,1,0))+(IF(R201&gt;Y201,1,0))+(IF(Y205&gt;R205,1,0))+(IF(Y209&gt;R209,1,0))+(IF(R212&gt;Y212,1,0))</f>
        <v>0</v>
      </c>
      <c r="Q192" s="309"/>
      <c r="R192" s="310">
        <f t="shared" si="4"/>
        <v>0</v>
      </c>
      <c r="S192" s="311"/>
      <c r="T192" s="23" t="e">
        <f t="shared" si="5"/>
        <v>#VALUE!</v>
      </c>
      <c r="U192" s="44" t="e">
        <f>LARGE(T188:T193,B192)</f>
        <v>#VALUE!</v>
      </c>
      <c r="V192" s="44" t="e">
        <f>MATCH(U192,T188:T193,0)</f>
        <v>#VALUE!</v>
      </c>
      <c r="W192" s="44" t="s">
        <v>57</v>
      </c>
      <c r="X192" s="44" t="e">
        <f>VLOOKUP(V192,B188:AL193,2)</f>
        <v>#VALUE!</v>
      </c>
      <c r="Y192" s="303">
        <f>SUM(Y199+Y201+R205+R209+Y212)</f>
        <v>0</v>
      </c>
      <c r="Z192" s="299"/>
      <c r="AA192" s="298">
        <f>SUM(R199+R201+Y205+Y209+R212)</f>
        <v>0</v>
      </c>
      <c r="AB192" s="299"/>
      <c r="AC192" s="300" t="str">
        <f t="shared" si="6"/>
        <v>INF</v>
      </c>
      <c r="AD192" s="301"/>
      <c r="AE192" s="302"/>
      <c r="AF192" s="303">
        <f>SUM((AJ199+AL199+AN199)+(AJ201+AL201+AN201)+(AI205+AK205+AM205)+(AI209+AK209+AM209)+(AJ212+AL212+AN212))</f>
        <v>0</v>
      </c>
      <c r="AG192" s="299"/>
      <c r="AH192" s="298">
        <f>SUM((AI199+AK199+AM199)+(AI201+AK201+AM201)+(AJ205+AL205+AN205)+(AJ209+AL209+AN209)+(AI212+AK212+AM212))</f>
        <v>0</v>
      </c>
      <c r="AI192" s="299"/>
      <c r="AJ192" s="300" t="str">
        <f t="shared" si="7"/>
        <v>INF</v>
      </c>
      <c r="AK192" s="301"/>
      <c r="AL192" s="302"/>
      <c r="AM192" s="304" t="e">
        <f>IF(C192=X188,"1o",IF(C192=X189,"2o",IF(C192=X190,"3o",IF(C192=X191,"4o",IF(C192=X192,"5o",IF(C192=X193,"6o"))))))</f>
        <v>#VALUE!</v>
      </c>
      <c r="AN192" s="305"/>
    </row>
    <row r="193" spans="1:40" ht="15" thickBot="1">
      <c r="A193" s="45">
        <v>6</v>
      </c>
      <c r="B193" s="248">
        <v>6</v>
      </c>
      <c r="C193" s="392" t="s">
        <v>60</v>
      </c>
      <c r="D193" s="293"/>
      <c r="E193" s="293"/>
      <c r="F193" s="293"/>
      <c r="G193" s="293"/>
      <c r="H193" s="293"/>
      <c r="I193" s="293"/>
      <c r="J193" s="293"/>
      <c r="K193" s="294"/>
      <c r="L193" s="289">
        <f>SUM(IF(Y198=2,1,0))+(IF(R198=2,1,0))+(IF(R202=2,1,0))+(IF(Y202=2,1,0))+(IF(R206=2,1,0))+(IF(Y206=2,1,0))+(IF(Y209=2,1,0))+(IF(R209=2,1,0))+(IF(Y211=2,1,0))+(IF(R211=2,1,0))</f>
        <v>0</v>
      </c>
      <c r="M193" s="295"/>
      <c r="N193" s="289">
        <f>SUM(IF(Y198&gt;R198,1,0))+(IF(R202&gt;Y202,1,0))+(IF(R206&gt;Y206,1,0))+(IF(Y209&gt;R209,1,0))+(IF(Y211&gt;R211,1,0))</f>
        <v>0</v>
      </c>
      <c r="O193" s="295"/>
      <c r="P193" s="289">
        <f>SUM(IF(R198&gt;Y198,1,0))+(IF(Y202&gt;R202,1,0))+(IF(Y206&gt;R206,1,0))+(IF(R209&gt;Y209,1,0))+(IF(R211&gt;Y211,1,0))</f>
        <v>0</v>
      </c>
      <c r="Q193" s="295"/>
      <c r="R193" s="296">
        <f t="shared" si="4"/>
        <v>0</v>
      </c>
      <c r="S193" s="297"/>
      <c r="T193" s="28" t="e">
        <f t="shared" si="5"/>
        <v>#VALUE!</v>
      </c>
      <c r="U193" s="47" t="e">
        <f>LARGE(T188:T193,B193)</f>
        <v>#VALUE!</v>
      </c>
      <c r="V193" s="47" t="e">
        <f>MATCH(U193,T188:T193,0)</f>
        <v>#VALUE!</v>
      </c>
      <c r="W193" s="47" t="s">
        <v>61</v>
      </c>
      <c r="X193" s="47" t="e">
        <f>VLOOKUP(V193,B188:AL193,2)</f>
        <v>#VALUE!</v>
      </c>
      <c r="Y193" s="289">
        <f>SUM(Y198+R202+R206+Y209+Y211)</f>
        <v>0</v>
      </c>
      <c r="Z193" s="285"/>
      <c r="AA193" s="284">
        <f>SUM(R198+Y202+Y206+R209+R211)</f>
        <v>0</v>
      </c>
      <c r="AB193" s="285"/>
      <c r="AC193" s="286" t="str">
        <f t="shared" si="6"/>
        <v>INF</v>
      </c>
      <c r="AD193" s="287"/>
      <c r="AE193" s="288"/>
      <c r="AF193" s="289">
        <f>SUM((AJ198+AL198+AN198)+(AI202+AK202+AM202)+(AI206+AK206+AM206)+(AJ209+AL209+AN209)+(AJ211+AL211+AN211))</f>
        <v>0</v>
      </c>
      <c r="AG193" s="285"/>
      <c r="AH193" s="284">
        <f>SUM((AI198+AK198+AM198)+(AJ202+AL202+AN202)+(AJ206+AL206+AN206)+(AI209+AK209+AM209)+(AI211+AK211+AM211))</f>
        <v>0</v>
      </c>
      <c r="AI193" s="285"/>
      <c r="AJ193" s="286" t="str">
        <f t="shared" si="7"/>
        <v>INF</v>
      </c>
      <c r="AK193" s="287"/>
      <c r="AL193" s="288"/>
      <c r="AM193" s="290" t="e">
        <f>IF(C193=X188,"1o",IF(C193=X189,"2o",IF(C193=X190,"3o",IF(C193=X191,"4o",IF(C193=X192,"5o",IF(C193=X193,"6o"))))))</f>
        <v>#VALUE!</v>
      </c>
      <c r="AN193" s="291"/>
    </row>
    <row r="195" spans="1:40">
      <c r="A195" s="33"/>
      <c r="B195" s="33"/>
      <c r="C195" s="35"/>
      <c r="D195" s="35"/>
      <c r="E195" s="35"/>
      <c r="F195" s="35"/>
      <c r="G195" s="35"/>
      <c r="H195" s="35"/>
      <c r="I195" s="35"/>
      <c r="J195" s="35"/>
      <c r="K195" s="35"/>
    </row>
    <row r="196" spans="1:40">
      <c r="A196" s="2" t="s">
        <v>55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40">
      <c r="A197" s="4" t="s">
        <v>1</v>
      </c>
      <c r="B197" s="4"/>
      <c r="C197" s="282" t="s">
        <v>3</v>
      </c>
      <c r="D197" s="282"/>
      <c r="E197" s="4" t="s">
        <v>4</v>
      </c>
      <c r="F197" s="4" t="s">
        <v>5</v>
      </c>
      <c r="G197" s="283" t="s">
        <v>6</v>
      </c>
      <c r="H197" s="283"/>
      <c r="J197" s="282" t="s">
        <v>7</v>
      </c>
      <c r="K197" s="282"/>
      <c r="L197" s="282"/>
      <c r="M197" s="282"/>
      <c r="N197" s="282"/>
      <c r="O197" s="282"/>
      <c r="P197" s="282"/>
      <c r="Q197" s="282"/>
      <c r="R197" s="4"/>
      <c r="S197" s="4" t="s">
        <v>8</v>
      </c>
      <c r="T197" s="4"/>
      <c r="U197" s="4"/>
      <c r="V197" s="4"/>
      <c r="W197" s="4"/>
      <c r="X197" s="4"/>
      <c r="Y197" s="5"/>
      <c r="Z197" s="281" t="s">
        <v>7</v>
      </c>
      <c r="AA197" s="281"/>
      <c r="AB197" s="281"/>
      <c r="AC197" s="281"/>
      <c r="AD197" s="281"/>
      <c r="AE197" s="281"/>
      <c r="AF197" s="281"/>
      <c r="AG197" s="281"/>
      <c r="AI197" s="281" t="s">
        <v>9</v>
      </c>
      <c r="AJ197" s="281"/>
      <c r="AK197" s="281" t="s">
        <v>10</v>
      </c>
      <c r="AL197" s="281"/>
      <c r="AM197" s="281" t="s">
        <v>11</v>
      </c>
      <c r="AN197" s="281"/>
    </row>
    <row r="198" spans="1:40" ht="15">
      <c r="A198" s="55">
        <v>1</v>
      </c>
      <c r="B198" s="262"/>
      <c r="C198" s="275">
        <v>0.375</v>
      </c>
      <c r="D198" s="276"/>
      <c r="E198" s="9" t="str">
        <f>G186</f>
        <v>U</v>
      </c>
      <c r="F198" s="9" t="str">
        <f>I187</f>
        <v>M</v>
      </c>
      <c r="G198" s="277" t="s">
        <v>49</v>
      </c>
      <c r="H198" s="278"/>
      <c r="I198" s="10">
        <f>A188</f>
        <v>1</v>
      </c>
      <c r="J198" s="563" t="str">
        <f>C188</f>
        <v>a</v>
      </c>
      <c r="K198" s="563"/>
      <c r="L198" s="563"/>
      <c r="M198" s="563"/>
      <c r="N198" s="563"/>
      <c r="O198" s="563"/>
      <c r="P198" s="563"/>
      <c r="Q198" s="563"/>
      <c r="R198" s="11">
        <f t="shared" ref="R198:R212" si="8">(IF(AI198&gt;AJ198,1,0))+(IF(AK198&gt;AL198,1,0))+(IF(AM198&gt;AN198,1,0))</f>
        <v>0</v>
      </c>
      <c r="S198" s="12" t="s">
        <v>8</v>
      </c>
      <c r="T198" s="12"/>
      <c r="U198" s="12"/>
      <c r="V198" s="12"/>
      <c r="W198" s="12"/>
      <c r="X198" s="12"/>
      <c r="Y198" s="11">
        <f t="shared" ref="Y198:Y212" si="9">(IF(AJ198&gt;AI198,1,0))+(IF(AL198&gt;AK198,1,0))+(IF(AN198&gt;AM198,1,0))</f>
        <v>0</v>
      </c>
      <c r="Z198" s="564" t="str">
        <f>C193</f>
        <v>f</v>
      </c>
      <c r="AA198" s="564"/>
      <c r="AB198" s="564"/>
      <c r="AC198" s="564"/>
      <c r="AD198" s="564"/>
      <c r="AE198" s="564"/>
      <c r="AF198" s="564"/>
      <c r="AG198" s="564"/>
      <c r="AH198" s="14">
        <f>A193</f>
        <v>6</v>
      </c>
      <c r="AI198" s="15"/>
      <c r="AJ198" s="16"/>
      <c r="AK198" s="15"/>
      <c r="AL198" s="16"/>
      <c r="AM198" s="15"/>
      <c r="AN198" s="16"/>
    </row>
    <row r="199" spans="1:40" ht="15">
      <c r="A199" s="6">
        <v>2</v>
      </c>
      <c r="B199" s="8"/>
      <c r="C199" s="275">
        <v>0.41666666666666702</v>
      </c>
      <c r="D199" s="276"/>
      <c r="E199" s="9" t="str">
        <f>G186</f>
        <v>U</v>
      </c>
      <c r="F199" s="9" t="str">
        <f>I187</f>
        <v>M</v>
      </c>
      <c r="G199" s="277" t="s">
        <v>49</v>
      </c>
      <c r="H199" s="278"/>
      <c r="I199" s="10">
        <f>A189</f>
        <v>2</v>
      </c>
      <c r="J199" s="563" t="str">
        <f>C189</f>
        <v>b</v>
      </c>
      <c r="K199" s="563"/>
      <c r="L199" s="563"/>
      <c r="M199" s="563"/>
      <c r="N199" s="563"/>
      <c r="O199" s="563"/>
      <c r="P199" s="563"/>
      <c r="Q199" s="563"/>
      <c r="R199" s="11">
        <f t="shared" si="8"/>
        <v>0</v>
      </c>
      <c r="S199" s="12" t="s">
        <v>8</v>
      </c>
      <c r="T199" s="12"/>
      <c r="U199" s="12"/>
      <c r="V199" s="12"/>
      <c r="W199" s="12"/>
      <c r="X199" s="12"/>
      <c r="Y199" s="11">
        <f t="shared" si="9"/>
        <v>0</v>
      </c>
      <c r="Z199" s="564" t="str">
        <f>C192</f>
        <v>e</v>
      </c>
      <c r="AA199" s="564"/>
      <c r="AB199" s="564"/>
      <c r="AC199" s="564"/>
      <c r="AD199" s="564"/>
      <c r="AE199" s="564"/>
      <c r="AF199" s="564"/>
      <c r="AG199" s="564"/>
      <c r="AH199" s="14">
        <f>A192</f>
        <v>5</v>
      </c>
      <c r="AI199" s="36"/>
      <c r="AJ199" s="37"/>
      <c r="AK199" s="36"/>
      <c r="AL199" s="37"/>
      <c r="AM199" s="36"/>
      <c r="AN199" s="37"/>
    </row>
    <row r="200" spans="1:40" ht="15">
      <c r="A200" s="6">
        <v>3</v>
      </c>
      <c r="B200" s="8"/>
      <c r="C200" s="275">
        <v>0.45833333333333298</v>
      </c>
      <c r="D200" s="276"/>
      <c r="E200" s="9" t="str">
        <f>G186</f>
        <v>U</v>
      </c>
      <c r="F200" s="9" t="str">
        <f>I187</f>
        <v>M</v>
      </c>
      <c r="G200" s="277" t="s">
        <v>49</v>
      </c>
      <c r="H200" s="278"/>
      <c r="I200" s="10">
        <f>A190</f>
        <v>3</v>
      </c>
      <c r="J200" s="563" t="str">
        <f>C190</f>
        <v>c</v>
      </c>
      <c r="K200" s="563"/>
      <c r="L200" s="563"/>
      <c r="M200" s="563"/>
      <c r="N200" s="563"/>
      <c r="O200" s="563"/>
      <c r="P200" s="563"/>
      <c r="Q200" s="563"/>
      <c r="R200" s="11">
        <f t="shared" si="8"/>
        <v>0</v>
      </c>
      <c r="S200" s="12" t="s">
        <v>8</v>
      </c>
      <c r="T200" s="12"/>
      <c r="U200" s="12"/>
      <c r="V200" s="12"/>
      <c r="W200" s="12"/>
      <c r="X200" s="12"/>
      <c r="Y200" s="11">
        <f t="shared" si="9"/>
        <v>0</v>
      </c>
      <c r="Z200" s="564" t="str">
        <f>C191</f>
        <v>d</v>
      </c>
      <c r="AA200" s="564"/>
      <c r="AB200" s="564"/>
      <c r="AC200" s="564"/>
      <c r="AD200" s="564"/>
      <c r="AE200" s="564"/>
      <c r="AF200" s="564"/>
      <c r="AG200" s="564"/>
      <c r="AH200" s="14">
        <f>A191</f>
        <v>4</v>
      </c>
      <c r="AI200" s="36"/>
      <c r="AJ200" s="37"/>
      <c r="AK200" s="36"/>
      <c r="AL200" s="37"/>
      <c r="AM200" s="36"/>
      <c r="AN200" s="37"/>
    </row>
    <row r="201" spans="1:40" ht="15">
      <c r="A201" s="6">
        <v>4</v>
      </c>
      <c r="B201" s="8"/>
      <c r="C201" s="275">
        <v>0.375</v>
      </c>
      <c r="D201" s="276"/>
      <c r="E201" s="9" t="str">
        <f>G186</f>
        <v>U</v>
      </c>
      <c r="F201" s="9" t="str">
        <f>I187</f>
        <v>M</v>
      </c>
      <c r="G201" s="277" t="s">
        <v>49</v>
      </c>
      <c r="H201" s="278"/>
      <c r="I201" s="10">
        <f>A188</f>
        <v>1</v>
      </c>
      <c r="J201" s="563" t="str">
        <f>C188</f>
        <v>a</v>
      </c>
      <c r="K201" s="563"/>
      <c r="L201" s="563"/>
      <c r="M201" s="563"/>
      <c r="N201" s="563"/>
      <c r="O201" s="563"/>
      <c r="P201" s="563"/>
      <c r="Q201" s="563"/>
      <c r="R201" s="11">
        <f t="shared" si="8"/>
        <v>0</v>
      </c>
      <c r="S201" s="12" t="s">
        <v>8</v>
      </c>
      <c r="T201" s="12"/>
      <c r="U201" s="12"/>
      <c r="V201" s="12"/>
      <c r="W201" s="12"/>
      <c r="X201" s="12"/>
      <c r="Y201" s="11">
        <f t="shared" si="9"/>
        <v>0</v>
      </c>
      <c r="Z201" s="564" t="str">
        <f>C192</f>
        <v>e</v>
      </c>
      <c r="AA201" s="564"/>
      <c r="AB201" s="564"/>
      <c r="AC201" s="564"/>
      <c r="AD201" s="564"/>
      <c r="AE201" s="564"/>
      <c r="AF201" s="564"/>
      <c r="AG201" s="564"/>
      <c r="AH201" s="14">
        <f>A192</f>
        <v>5</v>
      </c>
      <c r="AI201" s="15"/>
      <c r="AJ201" s="16"/>
      <c r="AK201" s="15"/>
      <c r="AL201" s="16"/>
      <c r="AM201" s="15"/>
      <c r="AN201" s="16"/>
    </row>
    <row r="202" spans="1:40" ht="15">
      <c r="A202" s="6">
        <v>5</v>
      </c>
      <c r="B202" s="8"/>
      <c r="C202" s="275">
        <v>0.41666666666666702</v>
      </c>
      <c r="D202" s="276"/>
      <c r="E202" s="9" t="str">
        <f>G186</f>
        <v>U</v>
      </c>
      <c r="F202" s="9" t="str">
        <f>I187</f>
        <v>M</v>
      </c>
      <c r="G202" s="277" t="s">
        <v>49</v>
      </c>
      <c r="H202" s="278"/>
      <c r="I202" s="10">
        <f>A193</f>
        <v>6</v>
      </c>
      <c r="J202" s="563" t="str">
        <f>C193</f>
        <v>f</v>
      </c>
      <c r="K202" s="563"/>
      <c r="L202" s="563"/>
      <c r="M202" s="563"/>
      <c r="N202" s="563"/>
      <c r="O202" s="563"/>
      <c r="P202" s="563"/>
      <c r="Q202" s="563"/>
      <c r="R202" s="11">
        <f t="shared" si="8"/>
        <v>0</v>
      </c>
      <c r="S202" s="12" t="s">
        <v>8</v>
      </c>
      <c r="T202" s="12"/>
      <c r="U202" s="12"/>
      <c r="V202" s="12"/>
      <c r="W202" s="12"/>
      <c r="X202" s="12"/>
      <c r="Y202" s="11">
        <f t="shared" si="9"/>
        <v>0</v>
      </c>
      <c r="Z202" s="564" t="str">
        <f>C191</f>
        <v>d</v>
      </c>
      <c r="AA202" s="564"/>
      <c r="AB202" s="564"/>
      <c r="AC202" s="564"/>
      <c r="AD202" s="564"/>
      <c r="AE202" s="564"/>
      <c r="AF202" s="564"/>
      <c r="AG202" s="564"/>
      <c r="AH202" s="14">
        <f>A191</f>
        <v>4</v>
      </c>
      <c r="AI202" s="36"/>
      <c r="AJ202" s="37"/>
      <c r="AK202" s="36"/>
      <c r="AL202" s="37"/>
      <c r="AM202" s="36"/>
      <c r="AN202" s="37"/>
    </row>
    <row r="203" spans="1:40" ht="15">
      <c r="A203" s="6">
        <v>6</v>
      </c>
      <c r="B203" s="8"/>
      <c r="C203" s="275">
        <v>0.45833333333333298</v>
      </c>
      <c r="D203" s="276"/>
      <c r="E203" s="9" t="str">
        <f>G186</f>
        <v>U</v>
      </c>
      <c r="F203" s="9" t="str">
        <f>I187</f>
        <v>M</v>
      </c>
      <c r="G203" s="277" t="s">
        <v>49</v>
      </c>
      <c r="H203" s="278"/>
      <c r="I203" s="10">
        <f>A189</f>
        <v>2</v>
      </c>
      <c r="J203" s="563" t="str">
        <f>C189</f>
        <v>b</v>
      </c>
      <c r="K203" s="563"/>
      <c r="L203" s="563"/>
      <c r="M203" s="563"/>
      <c r="N203" s="563"/>
      <c r="O203" s="563"/>
      <c r="P203" s="563"/>
      <c r="Q203" s="563"/>
      <c r="R203" s="11">
        <f t="shared" si="8"/>
        <v>0</v>
      </c>
      <c r="S203" s="12" t="s">
        <v>8</v>
      </c>
      <c r="T203" s="12"/>
      <c r="U203" s="12"/>
      <c r="V203" s="12"/>
      <c r="W203" s="12"/>
      <c r="X203" s="12"/>
      <c r="Y203" s="11">
        <f t="shared" si="9"/>
        <v>0</v>
      </c>
      <c r="Z203" s="564" t="str">
        <f>C190</f>
        <v>c</v>
      </c>
      <c r="AA203" s="564"/>
      <c r="AB203" s="564"/>
      <c r="AC203" s="564"/>
      <c r="AD203" s="564"/>
      <c r="AE203" s="564"/>
      <c r="AF203" s="564"/>
      <c r="AG203" s="564"/>
      <c r="AH203" s="14">
        <f>A190</f>
        <v>3</v>
      </c>
      <c r="AI203" s="36"/>
      <c r="AJ203" s="37"/>
      <c r="AK203" s="36"/>
      <c r="AL203" s="37"/>
      <c r="AM203" s="36"/>
      <c r="AN203" s="37"/>
    </row>
    <row r="204" spans="1:40" ht="15">
      <c r="A204" s="6">
        <v>7</v>
      </c>
      <c r="B204" s="8"/>
      <c r="C204" s="275">
        <v>0.375</v>
      </c>
      <c r="D204" s="276"/>
      <c r="E204" s="9" t="str">
        <f>G186</f>
        <v>U</v>
      </c>
      <c r="F204" s="9" t="str">
        <f>I187</f>
        <v>M</v>
      </c>
      <c r="G204" s="277" t="s">
        <v>49</v>
      </c>
      <c r="H204" s="278"/>
      <c r="I204" s="10">
        <f>A188</f>
        <v>1</v>
      </c>
      <c r="J204" s="563" t="str">
        <f>C188</f>
        <v>a</v>
      </c>
      <c r="K204" s="563"/>
      <c r="L204" s="563"/>
      <c r="M204" s="563"/>
      <c r="N204" s="563"/>
      <c r="O204" s="563"/>
      <c r="P204" s="563"/>
      <c r="Q204" s="563"/>
      <c r="R204" s="11">
        <f t="shared" si="8"/>
        <v>0</v>
      </c>
      <c r="S204" s="12" t="s">
        <v>8</v>
      </c>
      <c r="T204" s="12"/>
      <c r="U204" s="12"/>
      <c r="V204" s="12"/>
      <c r="W204" s="12"/>
      <c r="X204" s="12"/>
      <c r="Y204" s="11">
        <f t="shared" si="9"/>
        <v>0</v>
      </c>
      <c r="Z204" s="564" t="str">
        <f>C191</f>
        <v>d</v>
      </c>
      <c r="AA204" s="564"/>
      <c r="AB204" s="564"/>
      <c r="AC204" s="564"/>
      <c r="AD204" s="564"/>
      <c r="AE204" s="564"/>
      <c r="AF204" s="564"/>
      <c r="AG204" s="564"/>
      <c r="AH204" s="14">
        <f>A191</f>
        <v>4</v>
      </c>
      <c r="AI204" s="15"/>
      <c r="AJ204" s="16"/>
      <c r="AK204" s="15"/>
      <c r="AL204" s="16"/>
      <c r="AM204" s="15"/>
      <c r="AN204" s="16"/>
    </row>
    <row r="205" spans="1:40" ht="15">
      <c r="A205" s="6">
        <v>8</v>
      </c>
      <c r="B205" s="8"/>
      <c r="C205" s="275">
        <v>0.41666666666666702</v>
      </c>
      <c r="D205" s="276"/>
      <c r="E205" s="9" t="str">
        <f>G186</f>
        <v>U</v>
      </c>
      <c r="F205" s="9" t="str">
        <f>I187</f>
        <v>M</v>
      </c>
      <c r="G205" s="277" t="s">
        <v>49</v>
      </c>
      <c r="H205" s="278"/>
      <c r="I205" s="10">
        <f>A192</f>
        <v>5</v>
      </c>
      <c r="J205" s="563" t="str">
        <f>C192</f>
        <v>e</v>
      </c>
      <c r="K205" s="563"/>
      <c r="L205" s="563"/>
      <c r="M205" s="563"/>
      <c r="N205" s="563"/>
      <c r="O205" s="563"/>
      <c r="P205" s="563"/>
      <c r="Q205" s="563"/>
      <c r="R205" s="11">
        <f t="shared" si="8"/>
        <v>0</v>
      </c>
      <c r="S205" s="12" t="s">
        <v>8</v>
      </c>
      <c r="T205" s="12"/>
      <c r="U205" s="12"/>
      <c r="V205" s="12"/>
      <c r="W205" s="12"/>
      <c r="X205" s="12"/>
      <c r="Y205" s="11">
        <f t="shared" si="9"/>
        <v>0</v>
      </c>
      <c r="Z205" s="564" t="str">
        <f>C190</f>
        <v>c</v>
      </c>
      <c r="AA205" s="564"/>
      <c r="AB205" s="564"/>
      <c r="AC205" s="564"/>
      <c r="AD205" s="564"/>
      <c r="AE205" s="564"/>
      <c r="AF205" s="564"/>
      <c r="AG205" s="564"/>
      <c r="AH205" s="14">
        <f>A190</f>
        <v>3</v>
      </c>
      <c r="AI205" s="36"/>
      <c r="AJ205" s="37"/>
      <c r="AK205" s="36"/>
      <c r="AL205" s="37"/>
      <c r="AM205" s="36"/>
      <c r="AN205" s="37"/>
    </row>
    <row r="206" spans="1:40" ht="15">
      <c r="A206" s="6">
        <v>9</v>
      </c>
      <c r="B206" s="8"/>
      <c r="C206" s="275">
        <v>0.45833333333333298</v>
      </c>
      <c r="D206" s="276"/>
      <c r="E206" s="9" t="str">
        <f>G186</f>
        <v>U</v>
      </c>
      <c r="F206" s="9" t="str">
        <f>I187</f>
        <v>M</v>
      </c>
      <c r="G206" s="277" t="s">
        <v>49</v>
      </c>
      <c r="H206" s="278"/>
      <c r="I206" s="10">
        <f>A193</f>
        <v>6</v>
      </c>
      <c r="J206" s="563" t="str">
        <f>C193</f>
        <v>f</v>
      </c>
      <c r="K206" s="563"/>
      <c r="L206" s="563"/>
      <c r="M206" s="563"/>
      <c r="N206" s="563"/>
      <c r="O206" s="563"/>
      <c r="P206" s="563"/>
      <c r="Q206" s="563"/>
      <c r="R206" s="11">
        <f t="shared" si="8"/>
        <v>0</v>
      </c>
      <c r="S206" s="12" t="s">
        <v>8</v>
      </c>
      <c r="T206" s="12"/>
      <c r="U206" s="12"/>
      <c r="V206" s="12"/>
      <c r="W206" s="12"/>
      <c r="X206" s="12"/>
      <c r="Y206" s="11">
        <f t="shared" si="9"/>
        <v>0</v>
      </c>
      <c r="Z206" s="564" t="str">
        <f>C189</f>
        <v>b</v>
      </c>
      <c r="AA206" s="564"/>
      <c r="AB206" s="564"/>
      <c r="AC206" s="564"/>
      <c r="AD206" s="564"/>
      <c r="AE206" s="564"/>
      <c r="AF206" s="564"/>
      <c r="AG206" s="564"/>
      <c r="AH206" s="14">
        <f>A189</f>
        <v>2</v>
      </c>
      <c r="AI206" s="36"/>
      <c r="AJ206" s="37"/>
      <c r="AK206" s="36"/>
      <c r="AL206" s="37"/>
      <c r="AM206" s="36"/>
      <c r="AN206" s="37"/>
    </row>
    <row r="207" spans="1:40" ht="15">
      <c r="A207" s="6">
        <v>10</v>
      </c>
      <c r="B207" s="8"/>
      <c r="C207" s="275">
        <v>0.375</v>
      </c>
      <c r="D207" s="276"/>
      <c r="E207" s="9" t="str">
        <f>G186</f>
        <v>U</v>
      </c>
      <c r="F207" s="9" t="str">
        <f>I187</f>
        <v>M</v>
      </c>
      <c r="G207" s="277" t="s">
        <v>49</v>
      </c>
      <c r="H207" s="278"/>
      <c r="I207" s="10">
        <f>A188</f>
        <v>1</v>
      </c>
      <c r="J207" s="563" t="str">
        <f>C188</f>
        <v>a</v>
      </c>
      <c r="K207" s="563"/>
      <c r="L207" s="563"/>
      <c r="M207" s="563"/>
      <c r="N207" s="563"/>
      <c r="O207" s="563"/>
      <c r="P207" s="563"/>
      <c r="Q207" s="563"/>
      <c r="R207" s="11">
        <f t="shared" si="8"/>
        <v>0</v>
      </c>
      <c r="S207" s="12" t="s">
        <v>8</v>
      </c>
      <c r="T207" s="12"/>
      <c r="U207" s="12"/>
      <c r="V207" s="12"/>
      <c r="W207" s="12"/>
      <c r="X207" s="12"/>
      <c r="Y207" s="11">
        <f t="shared" si="9"/>
        <v>0</v>
      </c>
      <c r="Z207" s="564" t="str">
        <f>C190</f>
        <v>c</v>
      </c>
      <c r="AA207" s="564"/>
      <c r="AB207" s="564"/>
      <c r="AC207" s="564"/>
      <c r="AD207" s="564"/>
      <c r="AE207" s="564"/>
      <c r="AF207" s="564"/>
      <c r="AG207" s="564"/>
      <c r="AH207" s="14">
        <f>A190</f>
        <v>3</v>
      </c>
      <c r="AI207" s="15"/>
      <c r="AJ207" s="16"/>
      <c r="AK207" s="15"/>
      <c r="AL207" s="16"/>
      <c r="AM207" s="15"/>
      <c r="AN207" s="16"/>
    </row>
    <row r="208" spans="1:40" ht="15">
      <c r="A208" s="6">
        <v>11</v>
      </c>
      <c r="B208" s="8"/>
      <c r="C208" s="275">
        <v>0.41666666666666702</v>
      </c>
      <c r="D208" s="276"/>
      <c r="E208" s="9" t="str">
        <f>G186</f>
        <v>U</v>
      </c>
      <c r="F208" s="9" t="str">
        <f>I187</f>
        <v>M</v>
      </c>
      <c r="G208" s="277" t="s">
        <v>49</v>
      </c>
      <c r="H208" s="278"/>
      <c r="I208" s="10">
        <f>A191</f>
        <v>4</v>
      </c>
      <c r="J208" s="563" t="str">
        <f>C191</f>
        <v>d</v>
      </c>
      <c r="K208" s="563"/>
      <c r="L208" s="563"/>
      <c r="M208" s="563"/>
      <c r="N208" s="563"/>
      <c r="O208" s="563"/>
      <c r="P208" s="563"/>
      <c r="Q208" s="563"/>
      <c r="R208" s="11">
        <f t="shared" si="8"/>
        <v>0</v>
      </c>
      <c r="S208" s="12" t="s">
        <v>8</v>
      </c>
      <c r="T208" s="12"/>
      <c r="U208" s="12"/>
      <c r="V208" s="12"/>
      <c r="W208" s="12"/>
      <c r="X208" s="12"/>
      <c r="Y208" s="11">
        <f t="shared" si="9"/>
        <v>0</v>
      </c>
      <c r="Z208" s="564" t="str">
        <f>C189</f>
        <v>b</v>
      </c>
      <c r="AA208" s="564"/>
      <c r="AB208" s="564"/>
      <c r="AC208" s="564"/>
      <c r="AD208" s="564"/>
      <c r="AE208" s="564"/>
      <c r="AF208" s="564"/>
      <c r="AG208" s="564"/>
      <c r="AH208" s="14">
        <f>A189</f>
        <v>2</v>
      </c>
      <c r="AI208" s="36"/>
      <c r="AJ208" s="37"/>
      <c r="AK208" s="36"/>
      <c r="AL208" s="37"/>
      <c r="AM208" s="36"/>
      <c r="AN208" s="37"/>
    </row>
    <row r="209" spans="1:40" ht="15">
      <c r="A209" s="6">
        <v>12</v>
      </c>
      <c r="B209" s="8"/>
      <c r="C209" s="275">
        <v>0.45833333333333298</v>
      </c>
      <c r="D209" s="276"/>
      <c r="E209" s="9" t="str">
        <f>G186</f>
        <v>U</v>
      </c>
      <c r="F209" s="9" t="str">
        <f>I187</f>
        <v>M</v>
      </c>
      <c r="G209" s="277" t="s">
        <v>49</v>
      </c>
      <c r="H209" s="278"/>
      <c r="I209" s="10">
        <f>A192</f>
        <v>5</v>
      </c>
      <c r="J209" s="563" t="str">
        <f>C192</f>
        <v>e</v>
      </c>
      <c r="K209" s="563"/>
      <c r="L209" s="563"/>
      <c r="M209" s="563"/>
      <c r="N209" s="563"/>
      <c r="O209" s="563"/>
      <c r="P209" s="563"/>
      <c r="Q209" s="563"/>
      <c r="R209" s="11">
        <f t="shared" si="8"/>
        <v>0</v>
      </c>
      <c r="S209" s="12" t="s">
        <v>8</v>
      </c>
      <c r="T209" s="12"/>
      <c r="U209" s="12"/>
      <c r="V209" s="12"/>
      <c r="W209" s="12"/>
      <c r="X209" s="12"/>
      <c r="Y209" s="11">
        <f t="shared" si="9"/>
        <v>0</v>
      </c>
      <c r="Z209" s="564" t="str">
        <f>C193</f>
        <v>f</v>
      </c>
      <c r="AA209" s="564"/>
      <c r="AB209" s="564"/>
      <c r="AC209" s="564"/>
      <c r="AD209" s="564"/>
      <c r="AE209" s="564"/>
      <c r="AF209" s="564"/>
      <c r="AG209" s="564"/>
      <c r="AH209" s="14">
        <f>A193</f>
        <v>6</v>
      </c>
      <c r="AI209" s="36"/>
      <c r="AJ209" s="37"/>
      <c r="AK209" s="36"/>
      <c r="AL209" s="37"/>
      <c r="AM209" s="36"/>
      <c r="AN209" s="37"/>
    </row>
    <row r="210" spans="1:40" ht="15">
      <c r="A210" s="6">
        <v>13</v>
      </c>
      <c r="B210" s="8"/>
      <c r="C210" s="275">
        <v>0.375</v>
      </c>
      <c r="D210" s="276"/>
      <c r="E210" s="9" t="str">
        <f>G186</f>
        <v>U</v>
      </c>
      <c r="F210" s="9" t="str">
        <f>I187</f>
        <v>M</v>
      </c>
      <c r="G210" s="277" t="s">
        <v>49</v>
      </c>
      <c r="H210" s="278"/>
      <c r="I210" s="10">
        <f>A188</f>
        <v>1</v>
      </c>
      <c r="J210" s="563" t="str">
        <f>C188</f>
        <v>a</v>
      </c>
      <c r="K210" s="563"/>
      <c r="L210" s="563"/>
      <c r="M210" s="563"/>
      <c r="N210" s="563"/>
      <c r="O210" s="563"/>
      <c r="P210" s="563"/>
      <c r="Q210" s="563"/>
      <c r="R210" s="11">
        <f t="shared" si="8"/>
        <v>0</v>
      </c>
      <c r="S210" s="12" t="s">
        <v>8</v>
      </c>
      <c r="T210" s="12"/>
      <c r="U210" s="12"/>
      <c r="V210" s="12"/>
      <c r="W210" s="12"/>
      <c r="X210" s="12"/>
      <c r="Y210" s="11">
        <f t="shared" si="9"/>
        <v>0</v>
      </c>
      <c r="Z210" s="564" t="str">
        <f>C189</f>
        <v>b</v>
      </c>
      <c r="AA210" s="564"/>
      <c r="AB210" s="564"/>
      <c r="AC210" s="564"/>
      <c r="AD210" s="564"/>
      <c r="AE210" s="564"/>
      <c r="AF210" s="564"/>
      <c r="AG210" s="564"/>
      <c r="AH210" s="14">
        <f>A189</f>
        <v>2</v>
      </c>
      <c r="AI210" s="15"/>
      <c r="AJ210" s="16"/>
      <c r="AK210" s="15"/>
      <c r="AL210" s="16"/>
      <c r="AM210" s="15"/>
      <c r="AN210" s="16"/>
    </row>
    <row r="211" spans="1:40" ht="15">
      <c r="A211" s="6">
        <v>14</v>
      </c>
      <c r="B211" s="8"/>
      <c r="C211" s="275">
        <v>0.41666666666666702</v>
      </c>
      <c r="D211" s="276"/>
      <c r="E211" s="9" t="str">
        <f>G186</f>
        <v>U</v>
      </c>
      <c r="F211" s="9" t="str">
        <f>I187</f>
        <v>M</v>
      </c>
      <c r="G211" s="277" t="s">
        <v>49</v>
      </c>
      <c r="H211" s="278"/>
      <c r="I211" s="10">
        <f>A190</f>
        <v>3</v>
      </c>
      <c r="J211" s="563" t="str">
        <f>C190</f>
        <v>c</v>
      </c>
      <c r="K211" s="563"/>
      <c r="L211" s="563"/>
      <c r="M211" s="563"/>
      <c r="N211" s="563"/>
      <c r="O211" s="563"/>
      <c r="P211" s="563"/>
      <c r="Q211" s="563"/>
      <c r="R211" s="11">
        <f t="shared" si="8"/>
        <v>0</v>
      </c>
      <c r="S211" s="12" t="s">
        <v>8</v>
      </c>
      <c r="T211" s="12"/>
      <c r="U211" s="12"/>
      <c r="V211" s="12"/>
      <c r="W211" s="12"/>
      <c r="X211" s="12"/>
      <c r="Y211" s="11">
        <f t="shared" si="9"/>
        <v>0</v>
      </c>
      <c r="Z211" s="564" t="str">
        <f>C193</f>
        <v>f</v>
      </c>
      <c r="AA211" s="564"/>
      <c r="AB211" s="564"/>
      <c r="AC211" s="564"/>
      <c r="AD211" s="564"/>
      <c r="AE211" s="564"/>
      <c r="AF211" s="564"/>
      <c r="AG211" s="564"/>
      <c r="AH211" s="14">
        <f>A193</f>
        <v>6</v>
      </c>
      <c r="AI211" s="36"/>
      <c r="AJ211" s="37"/>
      <c r="AK211" s="36"/>
      <c r="AL211" s="37"/>
      <c r="AM211" s="36"/>
      <c r="AN211" s="37"/>
    </row>
    <row r="212" spans="1:40" ht="15">
      <c r="A212" s="6">
        <v>15</v>
      </c>
      <c r="B212" s="8"/>
      <c r="C212" s="275">
        <v>0.45833333333333298</v>
      </c>
      <c r="D212" s="276"/>
      <c r="E212" s="9" t="str">
        <f>G186</f>
        <v>U</v>
      </c>
      <c r="F212" s="9" t="str">
        <f>I187</f>
        <v>M</v>
      </c>
      <c r="G212" s="277" t="s">
        <v>49</v>
      </c>
      <c r="H212" s="278"/>
      <c r="I212" s="10">
        <f>A191</f>
        <v>4</v>
      </c>
      <c r="J212" s="563" t="str">
        <f>C191</f>
        <v>d</v>
      </c>
      <c r="K212" s="563"/>
      <c r="L212" s="563"/>
      <c r="M212" s="563"/>
      <c r="N212" s="563"/>
      <c r="O212" s="563"/>
      <c r="P212" s="563"/>
      <c r="Q212" s="563"/>
      <c r="R212" s="11">
        <f t="shared" si="8"/>
        <v>0</v>
      </c>
      <c r="S212" s="12" t="s">
        <v>8</v>
      </c>
      <c r="T212" s="12"/>
      <c r="U212" s="12"/>
      <c r="V212" s="12"/>
      <c r="W212" s="12"/>
      <c r="X212" s="12"/>
      <c r="Y212" s="11">
        <f t="shared" si="9"/>
        <v>0</v>
      </c>
      <c r="Z212" s="564" t="str">
        <f>C192</f>
        <v>e</v>
      </c>
      <c r="AA212" s="564"/>
      <c r="AB212" s="564"/>
      <c r="AC212" s="564"/>
      <c r="AD212" s="564"/>
      <c r="AE212" s="564"/>
      <c r="AF212" s="564"/>
      <c r="AG212" s="564"/>
      <c r="AH212" s="14">
        <f>A192</f>
        <v>5</v>
      </c>
      <c r="AI212" s="36"/>
      <c r="AJ212" s="37"/>
      <c r="AK212" s="36"/>
      <c r="AL212" s="37"/>
      <c r="AM212" s="36"/>
      <c r="AN212" s="37"/>
    </row>
    <row r="217" spans="1:40" ht="15.75">
      <c r="A217" s="57" t="s">
        <v>62</v>
      </c>
      <c r="B217" s="57"/>
      <c r="C217" s="58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</row>
    <row r="218" spans="1:40" ht="15">
      <c r="A218" s="61"/>
      <c r="B218" s="61"/>
      <c r="C218" s="62"/>
    </row>
    <row r="219" spans="1:40" ht="15">
      <c r="A219" s="61"/>
      <c r="B219" s="61"/>
      <c r="C219" s="62"/>
    </row>
    <row r="220" spans="1:40" ht="15.75">
      <c r="A220" s="63" t="s">
        <v>63</v>
      </c>
      <c r="B220" s="63"/>
      <c r="C220" s="62"/>
    </row>
    <row r="221" spans="1:40" ht="15">
      <c r="A221" s="61"/>
      <c r="B221" s="61"/>
      <c r="C221" s="62"/>
    </row>
    <row r="222" spans="1:40" ht="20.25">
      <c r="A222" s="61" t="s">
        <v>64</v>
      </c>
      <c r="B222" s="61"/>
      <c r="C222" s="62"/>
      <c r="F222" s="64" t="s">
        <v>65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</row>
    <row r="223" spans="1:40" ht="15">
      <c r="A223" s="61"/>
      <c r="B223" s="61"/>
      <c r="C223" s="62"/>
    </row>
    <row r="224" spans="1:40" ht="18">
      <c r="A224" s="61" t="s">
        <v>66</v>
      </c>
      <c r="B224" s="61"/>
      <c r="C224" s="62"/>
      <c r="F224" s="65" t="s">
        <v>67</v>
      </c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</row>
    <row r="225" spans="1:40" ht="15">
      <c r="A225" s="61"/>
      <c r="B225" s="61"/>
      <c r="C225" s="62"/>
    </row>
    <row r="226" spans="1:40" ht="15.75">
      <c r="A226" s="61" t="s">
        <v>68</v>
      </c>
      <c r="B226" s="61"/>
      <c r="C226" s="62"/>
      <c r="F226" s="66" t="s">
        <v>69</v>
      </c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</row>
    <row r="227" spans="1:40" ht="15">
      <c r="A227" s="61"/>
      <c r="B227" s="61"/>
      <c r="C227" s="62"/>
    </row>
    <row r="228" spans="1:40" ht="15">
      <c r="A228" s="61" t="s">
        <v>70</v>
      </c>
      <c r="B228" s="61"/>
      <c r="C228" s="62"/>
      <c r="F228" s="67" t="s">
        <v>71</v>
      </c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</row>
    <row r="229" spans="1:40" ht="15">
      <c r="A229" s="61"/>
      <c r="B229" s="61"/>
      <c r="C229" s="62"/>
    </row>
    <row r="230" spans="1:40" ht="15">
      <c r="A230" s="61"/>
      <c r="B230" s="61"/>
      <c r="C230" s="68"/>
      <c r="I230" s="69"/>
      <c r="J230" s="70"/>
    </row>
    <row r="231" spans="1:40" ht="15">
      <c r="A231" s="61"/>
      <c r="B231" s="61"/>
      <c r="C231" s="68"/>
      <c r="I231" s="69"/>
      <c r="J231" s="70"/>
    </row>
    <row r="232" spans="1:40" ht="15.75">
      <c r="A232" s="63" t="s">
        <v>72</v>
      </c>
      <c r="B232" s="63"/>
      <c r="C232" s="68"/>
      <c r="I232" s="69"/>
      <c r="J232" s="70"/>
    </row>
    <row r="233" spans="1:40" ht="15">
      <c r="A233" s="61"/>
      <c r="B233" s="61"/>
      <c r="C233" s="68"/>
      <c r="I233" s="69"/>
      <c r="J233" s="70"/>
    </row>
    <row r="234" spans="1:40" ht="20.25">
      <c r="A234" s="61" t="s">
        <v>64</v>
      </c>
      <c r="B234" s="61"/>
      <c r="C234" s="68"/>
      <c r="F234" s="64" t="s">
        <v>73</v>
      </c>
      <c r="G234" s="59"/>
      <c r="H234" s="59"/>
      <c r="I234" s="71"/>
      <c r="J234" s="7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</row>
    <row r="235" spans="1:40" ht="15">
      <c r="A235" s="61"/>
      <c r="B235" s="61"/>
      <c r="C235" s="68"/>
      <c r="I235" s="69"/>
      <c r="J235" s="70"/>
    </row>
    <row r="236" spans="1:40" ht="18">
      <c r="A236" s="61" t="s">
        <v>66</v>
      </c>
      <c r="B236" s="61"/>
      <c r="C236" s="68"/>
      <c r="F236" s="65" t="s">
        <v>74</v>
      </c>
      <c r="G236" s="59"/>
      <c r="H236" s="59"/>
      <c r="I236" s="71"/>
      <c r="J236" s="72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</row>
    <row r="237" spans="1:40" ht="15">
      <c r="A237" s="61"/>
      <c r="B237" s="61"/>
      <c r="C237" s="68"/>
      <c r="I237" s="69"/>
      <c r="J237" s="70"/>
    </row>
    <row r="238" spans="1:40" ht="15.75">
      <c r="A238" s="61" t="s">
        <v>68</v>
      </c>
      <c r="B238" s="61"/>
      <c r="C238" s="68"/>
      <c r="F238" s="66" t="s">
        <v>75</v>
      </c>
      <c r="G238" s="59"/>
      <c r="H238" s="59"/>
      <c r="I238" s="71"/>
      <c r="J238" s="72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</row>
    <row r="240" spans="1:40" ht="15">
      <c r="A240" s="61" t="s">
        <v>70</v>
      </c>
      <c r="B240" s="61"/>
      <c r="C240" s="62"/>
      <c r="F240" s="67" t="s">
        <v>76</v>
      </c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</row>
  </sheetData>
  <mergeCells count="641">
    <mergeCell ref="C9:K9"/>
    <mergeCell ref="L9:M9"/>
    <mergeCell ref="N9:O9"/>
    <mergeCell ref="P9:Q9"/>
    <mergeCell ref="R9:S9"/>
    <mergeCell ref="Y9:Z9"/>
    <mergeCell ref="AA9:AB9"/>
    <mergeCell ref="A1:AN2"/>
    <mergeCell ref="A3:AN3"/>
    <mergeCell ref="C6:K6"/>
    <mergeCell ref="L6:M6"/>
    <mergeCell ref="N6:O6"/>
    <mergeCell ref="P6:Q6"/>
    <mergeCell ref="R6:S6"/>
    <mergeCell ref="Y6:Z6"/>
    <mergeCell ref="AA6:AB6"/>
    <mergeCell ref="AC6:AE6"/>
    <mergeCell ref="AF6:AG6"/>
    <mergeCell ref="AH6:AI6"/>
    <mergeCell ref="AJ6:AL6"/>
    <mergeCell ref="AC7:AE7"/>
    <mergeCell ref="AF7:AG7"/>
    <mergeCell ref="AH7:AI7"/>
    <mergeCell ref="AJ7:AL7"/>
    <mergeCell ref="C8:K8"/>
    <mergeCell ref="L8:M8"/>
    <mergeCell ref="N8:O8"/>
    <mergeCell ref="P8:Q8"/>
    <mergeCell ref="R8:S8"/>
    <mergeCell ref="Y8:Z8"/>
    <mergeCell ref="C7:K7"/>
    <mergeCell ref="L7:M7"/>
    <mergeCell ref="N7:O7"/>
    <mergeCell ref="P7:Q7"/>
    <mergeCell ref="R7:S7"/>
    <mergeCell ref="Y7:Z7"/>
    <mergeCell ref="AA7:AB7"/>
    <mergeCell ref="AC9:AE9"/>
    <mergeCell ref="AF9:AG9"/>
    <mergeCell ref="AH9:AI9"/>
    <mergeCell ref="AJ9:AL9"/>
    <mergeCell ref="AA8:AB8"/>
    <mergeCell ref="AC8:AE8"/>
    <mergeCell ref="AF8:AG8"/>
    <mergeCell ref="AH8:AI8"/>
    <mergeCell ref="AJ8:AL8"/>
    <mergeCell ref="C11:K11"/>
    <mergeCell ref="L11:M11"/>
    <mergeCell ref="N11:O11"/>
    <mergeCell ref="P11:Q11"/>
    <mergeCell ref="R11:S11"/>
    <mergeCell ref="C10:K10"/>
    <mergeCell ref="L10:M10"/>
    <mergeCell ref="N10:O10"/>
    <mergeCell ref="P10:Q10"/>
    <mergeCell ref="R10:S10"/>
    <mergeCell ref="Y11:Z11"/>
    <mergeCell ref="AA11:AB11"/>
    <mergeCell ref="AC11:AE11"/>
    <mergeCell ref="AF11:AG11"/>
    <mergeCell ref="AH11:AI11"/>
    <mergeCell ref="AJ11:AL11"/>
    <mergeCell ref="AA10:AB10"/>
    <mergeCell ref="AC10:AE10"/>
    <mergeCell ref="AF10:AG10"/>
    <mergeCell ref="AH10:AI10"/>
    <mergeCell ref="AJ10:AL10"/>
    <mergeCell ref="Y10:Z10"/>
    <mergeCell ref="C13:K13"/>
    <mergeCell ref="L13:M13"/>
    <mergeCell ref="N13:O13"/>
    <mergeCell ref="P13:Q13"/>
    <mergeCell ref="R13:S13"/>
    <mergeCell ref="C12:K12"/>
    <mergeCell ref="L12:M12"/>
    <mergeCell ref="N12:O12"/>
    <mergeCell ref="P12:Q12"/>
    <mergeCell ref="R12:S12"/>
    <mergeCell ref="Y13:Z13"/>
    <mergeCell ref="AA13:AB13"/>
    <mergeCell ref="AC13:AE13"/>
    <mergeCell ref="AF13:AG13"/>
    <mergeCell ref="AH13:AI13"/>
    <mergeCell ref="AJ13:AL13"/>
    <mergeCell ref="AA12:AB12"/>
    <mergeCell ref="AC12:AE12"/>
    <mergeCell ref="AF12:AG12"/>
    <mergeCell ref="AH12:AI12"/>
    <mergeCell ref="AJ12:AL12"/>
    <mergeCell ref="Y12:Z12"/>
    <mergeCell ref="C15:K15"/>
    <mergeCell ref="L15:M15"/>
    <mergeCell ref="N15:O15"/>
    <mergeCell ref="P15:Q15"/>
    <mergeCell ref="R15:S15"/>
    <mergeCell ref="C14:K14"/>
    <mergeCell ref="L14:M14"/>
    <mergeCell ref="N14:O14"/>
    <mergeCell ref="P14:Q14"/>
    <mergeCell ref="R14:S14"/>
    <mergeCell ref="Y15:Z15"/>
    <mergeCell ref="AA15:AB15"/>
    <mergeCell ref="AC15:AE15"/>
    <mergeCell ref="AF15:AG15"/>
    <mergeCell ref="AH15:AI15"/>
    <mergeCell ref="AJ15:AL15"/>
    <mergeCell ref="AA14:AB14"/>
    <mergeCell ref="AC14:AE14"/>
    <mergeCell ref="AF14:AG14"/>
    <mergeCell ref="AH14:AI14"/>
    <mergeCell ref="AJ14:AL14"/>
    <mergeCell ref="Y14:Z14"/>
    <mergeCell ref="AM17:AN18"/>
    <mergeCell ref="I18:K18"/>
    <mergeCell ref="Y18:Z18"/>
    <mergeCell ref="AA18:AB18"/>
    <mergeCell ref="AC18:AE18"/>
    <mergeCell ref="AF18:AG18"/>
    <mergeCell ref="AH18:AI18"/>
    <mergeCell ref="A17:F18"/>
    <mergeCell ref="G17:H18"/>
    <mergeCell ref="I17:K17"/>
    <mergeCell ref="L17:M18"/>
    <mergeCell ref="N17:O18"/>
    <mergeCell ref="P17:Q18"/>
    <mergeCell ref="AJ18:AL18"/>
    <mergeCell ref="R17:S18"/>
    <mergeCell ref="Y17:AE17"/>
    <mergeCell ref="AF17:AL17"/>
    <mergeCell ref="AH19:AI19"/>
    <mergeCell ref="AJ19:AL19"/>
    <mergeCell ref="AM19:AN19"/>
    <mergeCell ref="C20:K20"/>
    <mergeCell ref="L20:M20"/>
    <mergeCell ref="N20:O20"/>
    <mergeCell ref="P20:Q20"/>
    <mergeCell ref="R20:S20"/>
    <mergeCell ref="Y20:Z20"/>
    <mergeCell ref="AA20:AB20"/>
    <mergeCell ref="AC20:AE20"/>
    <mergeCell ref="AF20:AG20"/>
    <mergeCell ref="AH20:AI20"/>
    <mergeCell ref="AJ20:AL20"/>
    <mergeCell ref="AM20:AN20"/>
    <mergeCell ref="C19:K19"/>
    <mergeCell ref="L19:M19"/>
    <mergeCell ref="N19:O19"/>
    <mergeCell ref="P19:Q19"/>
    <mergeCell ref="R19:S19"/>
    <mergeCell ref="Y19:Z19"/>
    <mergeCell ref="AA19:AB19"/>
    <mergeCell ref="AC19:AE19"/>
    <mergeCell ref="AF19:AG19"/>
    <mergeCell ref="I24:K24"/>
    <mergeCell ref="Y24:Z24"/>
    <mergeCell ref="AA24:AB24"/>
    <mergeCell ref="AC24:AE24"/>
    <mergeCell ref="AF24:AG24"/>
    <mergeCell ref="AH24:AI24"/>
    <mergeCell ref="AJ24:AL24"/>
    <mergeCell ref="C21:K21"/>
    <mergeCell ref="L21:M21"/>
    <mergeCell ref="N21:O21"/>
    <mergeCell ref="P21:Q21"/>
    <mergeCell ref="R21:S21"/>
    <mergeCell ref="A23:F24"/>
    <mergeCell ref="G23:H24"/>
    <mergeCell ref="I23:K23"/>
    <mergeCell ref="L23:M24"/>
    <mergeCell ref="N23:O24"/>
    <mergeCell ref="P23:Q24"/>
    <mergeCell ref="R23:S24"/>
    <mergeCell ref="AM21:AN21"/>
    <mergeCell ref="Y21:Z21"/>
    <mergeCell ref="AA21:AB21"/>
    <mergeCell ref="AC21:AE21"/>
    <mergeCell ref="AF21:AG21"/>
    <mergeCell ref="AH21:AI21"/>
    <mergeCell ref="AJ21:AL21"/>
    <mergeCell ref="AA25:AB25"/>
    <mergeCell ref="AC25:AE25"/>
    <mergeCell ref="AF25:AG25"/>
    <mergeCell ref="AH25:AI25"/>
    <mergeCell ref="AJ25:AL25"/>
    <mergeCell ref="AM25:AN25"/>
    <mergeCell ref="Y23:AE23"/>
    <mergeCell ref="AF23:AL23"/>
    <mergeCell ref="AM23:AN24"/>
    <mergeCell ref="C25:K25"/>
    <mergeCell ref="L25:M25"/>
    <mergeCell ref="N25:O25"/>
    <mergeCell ref="P25:Q25"/>
    <mergeCell ref="R25:S25"/>
    <mergeCell ref="Y25:Z25"/>
    <mergeCell ref="AA26:AB26"/>
    <mergeCell ref="AC26:AE26"/>
    <mergeCell ref="AF26:AG26"/>
    <mergeCell ref="AH26:AI26"/>
    <mergeCell ref="AJ26:AL26"/>
    <mergeCell ref="AM26:AN26"/>
    <mergeCell ref="C26:K26"/>
    <mergeCell ref="L26:M26"/>
    <mergeCell ref="N26:O26"/>
    <mergeCell ref="P26:Q26"/>
    <mergeCell ref="R26:S26"/>
    <mergeCell ref="Y26:Z26"/>
    <mergeCell ref="AA27:AB27"/>
    <mergeCell ref="AC27:AE27"/>
    <mergeCell ref="AF27:AG27"/>
    <mergeCell ref="AH27:AI27"/>
    <mergeCell ref="AJ27:AL27"/>
    <mergeCell ref="AM27:AN27"/>
    <mergeCell ref="C27:K27"/>
    <mergeCell ref="L27:M27"/>
    <mergeCell ref="N27:O27"/>
    <mergeCell ref="P27:Q27"/>
    <mergeCell ref="R27:S27"/>
    <mergeCell ref="Y27:Z27"/>
    <mergeCell ref="AM29:AN30"/>
    <mergeCell ref="I30:K30"/>
    <mergeCell ref="Y30:Z30"/>
    <mergeCell ref="AA30:AB30"/>
    <mergeCell ref="AC30:AE30"/>
    <mergeCell ref="AF30:AG30"/>
    <mergeCell ref="AH30:AI30"/>
    <mergeCell ref="A29:F30"/>
    <mergeCell ref="G29:H30"/>
    <mergeCell ref="I29:K29"/>
    <mergeCell ref="L29:M30"/>
    <mergeCell ref="N29:O30"/>
    <mergeCell ref="P29:Q30"/>
    <mergeCell ref="AJ30:AL30"/>
    <mergeCell ref="R29:S30"/>
    <mergeCell ref="Y29:AE29"/>
    <mergeCell ref="AF29:AL29"/>
    <mergeCell ref="AH31:AI31"/>
    <mergeCell ref="AJ31:AL31"/>
    <mergeCell ref="AM31:AN31"/>
    <mergeCell ref="C32:K32"/>
    <mergeCell ref="L32:M32"/>
    <mergeCell ref="N32:O32"/>
    <mergeCell ref="P32:Q32"/>
    <mergeCell ref="R32:S32"/>
    <mergeCell ref="Y32:Z32"/>
    <mergeCell ref="AA32:AB32"/>
    <mergeCell ref="AC32:AE32"/>
    <mergeCell ref="AF32:AG32"/>
    <mergeCell ref="AH32:AI32"/>
    <mergeCell ref="AJ32:AL32"/>
    <mergeCell ref="AM32:AN32"/>
    <mergeCell ref="C31:K31"/>
    <mergeCell ref="L31:M31"/>
    <mergeCell ref="N31:O31"/>
    <mergeCell ref="P31:Q31"/>
    <mergeCell ref="R31:S31"/>
    <mergeCell ref="Y31:Z31"/>
    <mergeCell ref="AA31:AB31"/>
    <mergeCell ref="AC31:AE31"/>
    <mergeCell ref="AF31:AG31"/>
    <mergeCell ref="C33:K33"/>
    <mergeCell ref="L33:M33"/>
    <mergeCell ref="N33:O33"/>
    <mergeCell ref="P33:Q33"/>
    <mergeCell ref="R33:S33"/>
    <mergeCell ref="AM33:AN33"/>
    <mergeCell ref="C34:K34"/>
    <mergeCell ref="L34:M34"/>
    <mergeCell ref="N34:O34"/>
    <mergeCell ref="P34:Q34"/>
    <mergeCell ref="R34:S34"/>
    <mergeCell ref="Y34:Z34"/>
    <mergeCell ref="AA34:AB34"/>
    <mergeCell ref="AC34:AE34"/>
    <mergeCell ref="AF34:AG34"/>
    <mergeCell ref="Y33:Z33"/>
    <mergeCell ref="AA33:AB33"/>
    <mergeCell ref="AC33:AE33"/>
    <mergeCell ref="AF33:AG33"/>
    <mergeCell ref="AH33:AI33"/>
    <mergeCell ref="AJ33:AL33"/>
    <mergeCell ref="AH34:AI34"/>
    <mergeCell ref="AJ34:AL34"/>
    <mergeCell ref="AM34:AN34"/>
    <mergeCell ref="C37:D37"/>
    <mergeCell ref="G37:H37"/>
    <mergeCell ref="J37:Q37"/>
    <mergeCell ref="Z37:AG37"/>
    <mergeCell ref="AI37:AJ37"/>
    <mergeCell ref="AK37:AL37"/>
    <mergeCell ref="AM37:AN37"/>
    <mergeCell ref="C40:D40"/>
    <mergeCell ref="G40:H40"/>
    <mergeCell ref="J40:Q40"/>
    <mergeCell ref="Z40:AG40"/>
    <mergeCell ref="C41:D41"/>
    <mergeCell ref="G41:H41"/>
    <mergeCell ref="J41:Q41"/>
    <mergeCell ref="Z41:AG41"/>
    <mergeCell ref="C38:D38"/>
    <mergeCell ref="G38:H38"/>
    <mergeCell ref="J38:Q38"/>
    <mergeCell ref="Z38:AG38"/>
    <mergeCell ref="C39:D39"/>
    <mergeCell ref="G39:H39"/>
    <mergeCell ref="J39:Q39"/>
    <mergeCell ref="Z39:AG39"/>
    <mergeCell ref="C44:D44"/>
    <mergeCell ref="G44:H44"/>
    <mergeCell ref="J44:Q44"/>
    <mergeCell ref="Z44:AG44"/>
    <mergeCell ref="C45:D45"/>
    <mergeCell ref="G45:H45"/>
    <mergeCell ref="J45:Q45"/>
    <mergeCell ref="Z45:AG45"/>
    <mergeCell ref="C42:D42"/>
    <mergeCell ref="G42:H42"/>
    <mergeCell ref="J42:Q42"/>
    <mergeCell ref="Z42:AG42"/>
    <mergeCell ref="C43:D43"/>
    <mergeCell ref="G43:H43"/>
    <mergeCell ref="J43:Q43"/>
    <mergeCell ref="Z43:AG43"/>
    <mergeCell ref="C48:D48"/>
    <mergeCell ref="G48:H48"/>
    <mergeCell ref="J48:Q48"/>
    <mergeCell ref="Z48:AG48"/>
    <mergeCell ref="C49:D49"/>
    <mergeCell ref="G49:H49"/>
    <mergeCell ref="J49:Q49"/>
    <mergeCell ref="Z49:AG49"/>
    <mergeCell ref="C46:D46"/>
    <mergeCell ref="G46:H46"/>
    <mergeCell ref="J46:Q46"/>
    <mergeCell ref="Z46:AG46"/>
    <mergeCell ref="C47:D47"/>
    <mergeCell ref="G47:H47"/>
    <mergeCell ref="J47:Q47"/>
    <mergeCell ref="Z47:AG47"/>
    <mergeCell ref="C119:D119"/>
    <mergeCell ref="G119:H119"/>
    <mergeCell ref="J119:Q119"/>
    <mergeCell ref="Z119:AG119"/>
    <mergeCell ref="C120:D120"/>
    <mergeCell ref="G120:H120"/>
    <mergeCell ref="J120:Q120"/>
    <mergeCell ref="Z120:AG120"/>
    <mergeCell ref="AM116:AN116"/>
    <mergeCell ref="C117:D117"/>
    <mergeCell ref="G117:H117"/>
    <mergeCell ref="J117:Q117"/>
    <mergeCell ref="Z117:AG117"/>
    <mergeCell ref="C118:D118"/>
    <mergeCell ref="G118:H118"/>
    <mergeCell ref="J118:Q118"/>
    <mergeCell ref="Z118:AG118"/>
    <mergeCell ref="C116:D116"/>
    <mergeCell ref="G116:H116"/>
    <mergeCell ref="J116:Q116"/>
    <mergeCell ref="Z116:AG116"/>
    <mergeCell ref="AI116:AJ116"/>
    <mergeCell ref="AK116:AL116"/>
    <mergeCell ref="AM161:AN162"/>
    <mergeCell ref="I162:K162"/>
    <mergeCell ref="Y162:Z162"/>
    <mergeCell ref="AA162:AB162"/>
    <mergeCell ref="AC162:AE162"/>
    <mergeCell ref="AF162:AG162"/>
    <mergeCell ref="AH162:AI162"/>
    <mergeCell ref="A161:F162"/>
    <mergeCell ref="G161:H162"/>
    <mergeCell ref="I161:K161"/>
    <mergeCell ref="L161:M162"/>
    <mergeCell ref="N161:O162"/>
    <mergeCell ref="P161:Q162"/>
    <mergeCell ref="AJ162:AL162"/>
    <mergeCell ref="R161:S162"/>
    <mergeCell ref="Y161:AE161"/>
    <mergeCell ref="AF161:AL161"/>
    <mergeCell ref="AH163:AI163"/>
    <mergeCell ref="AJ163:AL163"/>
    <mergeCell ref="AM163:AN163"/>
    <mergeCell ref="C164:K164"/>
    <mergeCell ref="L164:M164"/>
    <mergeCell ref="N164:O164"/>
    <mergeCell ref="P164:Q164"/>
    <mergeCell ref="R164:S164"/>
    <mergeCell ref="Y164:Z164"/>
    <mergeCell ref="AA164:AB164"/>
    <mergeCell ref="AC164:AE164"/>
    <mergeCell ref="AF164:AG164"/>
    <mergeCell ref="AH164:AI164"/>
    <mergeCell ref="AJ164:AL164"/>
    <mergeCell ref="AM164:AN164"/>
    <mergeCell ref="C163:K163"/>
    <mergeCell ref="L163:M163"/>
    <mergeCell ref="N163:O163"/>
    <mergeCell ref="P163:Q163"/>
    <mergeCell ref="R163:S163"/>
    <mergeCell ref="Y163:Z163"/>
    <mergeCell ref="AA163:AB163"/>
    <mergeCell ref="AC163:AE163"/>
    <mergeCell ref="AF163:AG163"/>
    <mergeCell ref="C165:K165"/>
    <mergeCell ref="L165:M165"/>
    <mergeCell ref="N165:O165"/>
    <mergeCell ref="P165:Q165"/>
    <mergeCell ref="R165:S165"/>
    <mergeCell ref="AM165:AN165"/>
    <mergeCell ref="C166:K166"/>
    <mergeCell ref="L166:M166"/>
    <mergeCell ref="N166:O166"/>
    <mergeCell ref="P166:Q166"/>
    <mergeCell ref="R166:S166"/>
    <mergeCell ref="Y166:Z166"/>
    <mergeCell ref="AA166:AB166"/>
    <mergeCell ref="AC166:AE166"/>
    <mergeCell ref="AF166:AG166"/>
    <mergeCell ref="Y165:Z165"/>
    <mergeCell ref="AA165:AB165"/>
    <mergeCell ref="AC165:AE165"/>
    <mergeCell ref="AF165:AG165"/>
    <mergeCell ref="AH165:AI165"/>
    <mergeCell ref="AJ165:AL165"/>
    <mergeCell ref="AH166:AI166"/>
    <mergeCell ref="AJ166:AL166"/>
    <mergeCell ref="AM166:AN166"/>
    <mergeCell ref="C172:D172"/>
    <mergeCell ref="G172:H172"/>
    <mergeCell ref="J172:Q172"/>
    <mergeCell ref="Z172:AG172"/>
    <mergeCell ref="AC167:AE167"/>
    <mergeCell ref="AF167:AG167"/>
    <mergeCell ref="AH167:AI167"/>
    <mergeCell ref="AJ167:AL167"/>
    <mergeCell ref="AM167:AN167"/>
    <mergeCell ref="C171:D171"/>
    <mergeCell ref="G171:H171"/>
    <mergeCell ref="J171:Q171"/>
    <mergeCell ref="Z171:AG171"/>
    <mergeCell ref="AI171:AJ171"/>
    <mergeCell ref="C167:K167"/>
    <mergeCell ref="L167:M167"/>
    <mergeCell ref="N167:O167"/>
    <mergeCell ref="P167:Q167"/>
    <mergeCell ref="R167:S167"/>
    <mergeCell ref="Y167:Z167"/>
    <mergeCell ref="AA167:AB167"/>
    <mergeCell ref="AK171:AL171"/>
    <mergeCell ref="AM171:AN171"/>
    <mergeCell ref="C175:D175"/>
    <mergeCell ref="G175:H175"/>
    <mergeCell ref="J175:Q175"/>
    <mergeCell ref="Z175:AG175"/>
    <mergeCell ref="C176:D176"/>
    <mergeCell ref="G176:H176"/>
    <mergeCell ref="J176:Q176"/>
    <mergeCell ref="Z176:AG176"/>
    <mergeCell ref="C173:D173"/>
    <mergeCell ref="G173:H173"/>
    <mergeCell ref="J173:Q173"/>
    <mergeCell ref="Z173:AG173"/>
    <mergeCell ref="C174:D174"/>
    <mergeCell ref="G174:H174"/>
    <mergeCell ref="J174:Q174"/>
    <mergeCell ref="Z174:AG174"/>
    <mergeCell ref="C179:D179"/>
    <mergeCell ref="G179:H179"/>
    <mergeCell ref="J179:Q179"/>
    <mergeCell ref="Z179:AG179"/>
    <mergeCell ref="C180:D180"/>
    <mergeCell ref="G180:H180"/>
    <mergeCell ref="J180:Q180"/>
    <mergeCell ref="Z180:AG180"/>
    <mergeCell ref="C177:D177"/>
    <mergeCell ref="G177:H177"/>
    <mergeCell ref="J177:Q177"/>
    <mergeCell ref="Z177:AG177"/>
    <mergeCell ref="C178:D178"/>
    <mergeCell ref="G178:H178"/>
    <mergeCell ref="J178:Q178"/>
    <mergeCell ref="Z178:AG178"/>
    <mergeCell ref="AM186:AN187"/>
    <mergeCell ref="I187:K187"/>
    <mergeCell ref="Y187:Z187"/>
    <mergeCell ref="AA187:AB187"/>
    <mergeCell ref="AC187:AE187"/>
    <mergeCell ref="AF187:AG187"/>
    <mergeCell ref="AH187:AI187"/>
    <mergeCell ref="C181:D181"/>
    <mergeCell ref="G181:H181"/>
    <mergeCell ref="J181:Q181"/>
    <mergeCell ref="Z181:AG181"/>
    <mergeCell ref="A186:F187"/>
    <mergeCell ref="G186:H187"/>
    <mergeCell ref="I186:K186"/>
    <mergeCell ref="L186:M187"/>
    <mergeCell ref="N186:O187"/>
    <mergeCell ref="P186:Q187"/>
    <mergeCell ref="AJ187:AL187"/>
    <mergeCell ref="R186:S187"/>
    <mergeCell ref="Y186:AE186"/>
    <mergeCell ref="AF186:AL186"/>
    <mergeCell ref="AH188:AI188"/>
    <mergeCell ref="AJ188:AL188"/>
    <mergeCell ref="AM188:AN188"/>
    <mergeCell ref="C189:K189"/>
    <mergeCell ref="L189:M189"/>
    <mergeCell ref="N189:O189"/>
    <mergeCell ref="P189:Q189"/>
    <mergeCell ref="R189:S189"/>
    <mergeCell ref="Y189:Z189"/>
    <mergeCell ref="AA189:AB189"/>
    <mergeCell ref="AC189:AE189"/>
    <mergeCell ref="AF189:AG189"/>
    <mergeCell ref="AH189:AI189"/>
    <mergeCell ref="AJ189:AL189"/>
    <mergeCell ref="AM189:AN189"/>
    <mergeCell ref="C188:K188"/>
    <mergeCell ref="L188:M188"/>
    <mergeCell ref="N188:O188"/>
    <mergeCell ref="P188:Q188"/>
    <mergeCell ref="R188:S188"/>
    <mergeCell ref="Y188:Z188"/>
    <mergeCell ref="AA188:AB188"/>
    <mergeCell ref="AC188:AE188"/>
    <mergeCell ref="AF188:AG188"/>
    <mergeCell ref="C190:K190"/>
    <mergeCell ref="L190:M190"/>
    <mergeCell ref="N190:O190"/>
    <mergeCell ref="P190:Q190"/>
    <mergeCell ref="R190:S190"/>
    <mergeCell ref="AM190:AN190"/>
    <mergeCell ref="C191:K191"/>
    <mergeCell ref="L191:M191"/>
    <mergeCell ref="N191:O191"/>
    <mergeCell ref="P191:Q191"/>
    <mergeCell ref="R191:S191"/>
    <mergeCell ref="Y191:Z191"/>
    <mergeCell ref="AA191:AB191"/>
    <mergeCell ref="AC191:AE191"/>
    <mergeCell ref="AF191:AG191"/>
    <mergeCell ref="Y190:Z190"/>
    <mergeCell ref="AA190:AB190"/>
    <mergeCell ref="AC190:AE190"/>
    <mergeCell ref="AF190:AG190"/>
    <mergeCell ref="AH190:AI190"/>
    <mergeCell ref="AJ190:AL190"/>
    <mergeCell ref="AH191:AI191"/>
    <mergeCell ref="AJ191:AL191"/>
    <mergeCell ref="AM191:AN191"/>
    <mergeCell ref="AH192:AI192"/>
    <mergeCell ref="AJ192:AL192"/>
    <mergeCell ref="AM192:AN192"/>
    <mergeCell ref="C193:K193"/>
    <mergeCell ref="L193:M193"/>
    <mergeCell ref="N193:O193"/>
    <mergeCell ref="P193:Q193"/>
    <mergeCell ref="R193:S193"/>
    <mergeCell ref="AM193:AN193"/>
    <mergeCell ref="C192:K192"/>
    <mergeCell ref="L192:M192"/>
    <mergeCell ref="N192:O192"/>
    <mergeCell ref="P192:Q192"/>
    <mergeCell ref="R192:S192"/>
    <mergeCell ref="Y192:Z192"/>
    <mergeCell ref="AA192:AB192"/>
    <mergeCell ref="AC192:AE192"/>
    <mergeCell ref="AF192:AG192"/>
    <mergeCell ref="C197:D197"/>
    <mergeCell ref="G197:H197"/>
    <mergeCell ref="J197:Q197"/>
    <mergeCell ref="Z197:AG197"/>
    <mergeCell ref="AI197:AJ197"/>
    <mergeCell ref="AK197:AL197"/>
    <mergeCell ref="AM197:AN197"/>
    <mergeCell ref="Y193:Z193"/>
    <mergeCell ref="AA193:AB193"/>
    <mergeCell ref="AC193:AE193"/>
    <mergeCell ref="AF193:AG193"/>
    <mergeCell ref="AH193:AI193"/>
    <mergeCell ref="AJ193:AL193"/>
    <mergeCell ref="C200:D200"/>
    <mergeCell ref="G200:H200"/>
    <mergeCell ref="J200:Q200"/>
    <mergeCell ref="Z200:AG200"/>
    <mergeCell ref="C201:D201"/>
    <mergeCell ref="G201:H201"/>
    <mergeCell ref="J201:Q201"/>
    <mergeCell ref="Z201:AG201"/>
    <mergeCell ref="C198:D198"/>
    <mergeCell ref="G198:H198"/>
    <mergeCell ref="J198:Q198"/>
    <mergeCell ref="Z198:AG198"/>
    <mergeCell ref="C199:D199"/>
    <mergeCell ref="G199:H199"/>
    <mergeCell ref="J199:Q199"/>
    <mergeCell ref="Z199:AG199"/>
    <mergeCell ref="C204:D204"/>
    <mergeCell ref="G204:H204"/>
    <mergeCell ref="J204:Q204"/>
    <mergeCell ref="Z204:AG204"/>
    <mergeCell ref="C205:D205"/>
    <mergeCell ref="G205:H205"/>
    <mergeCell ref="J205:Q205"/>
    <mergeCell ref="Z205:AG205"/>
    <mergeCell ref="C202:D202"/>
    <mergeCell ref="G202:H202"/>
    <mergeCell ref="J202:Q202"/>
    <mergeCell ref="Z202:AG202"/>
    <mergeCell ref="C203:D203"/>
    <mergeCell ref="G203:H203"/>
    <mergeCell ref="J203:Q203"/>
    <mergeCell ref="Z203:AG203"/>
    <mergeCell ref="C208:D208"/>
    <mergeCell ref="G208:H208"/>
    <mergeCell ref="J208:Q208"/>
    <mergeCell ref="Z208:AG208"/>
    <mergeCell ref="C209:D209"/>
    <mergeCell ref="G209:H209"/>
    <mergeCell ref="J209:Q209"/>
    <mergeCell ref="Z209:AG209"/>
    <mergeCell ref="C206:D206"/>
    <mergeCell ref="G206:H206"/>
    <mergeCell ref="J206:Q206"/>
    <mergeCell ref="Z206:AG206"/>
    <mergeCell ref="C207:D207"/>
    <mergeCell ref="G207:H207"/>
    <mergeCell ref="J207:Q207"/>
    <mergeCell ref="Z207:AG207"/>
    <mergeCell ref="C212:D212"/>
    <mergeCell ref="G212:H212"/>
    <mergeCell ref="J212:Q212"/>
    <mergeCell ref="Z212:AG212"/>
    <mergeCell ref="C210:D210"/>
    <mergeCell ref="G210:H210"/>
    <mergeCell ref="J210:Q210"/>
    <mergeCell ref="Z210:AG210"/>
    <mergeCell ref="C211:D211"/>
    <mergeCell ref="G211:H211"/>
    <mergeCell ref="J211:Q211"/>
    <mergeCell ref="Z211:AG211"/>
  </mergeCells>
  <conditionalFormatting sqref="AM19:AN21 AM25:AN27 AM31:AN34 AM163:AN167 AM188:AN193">
    <cfRule type="cellIs" dxfId="1" priority="1" stopIfTrue="1" operator="equal">
      <formula>"1o"</formula>
    </cfRule>
    <cfRule type="cellIs" dxfId="0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AP91"/>
  <sheetViews>
    <sheetView topLeftCell="A13" zoomScale="107" workbookViewId="0">
      <selection activeCell="L6" sqref="L6"/>
    </sheetView>
  </sheetViews>
  <sheetFormatPr defaultColWidth="9.140625" defaultRowHeight="12.75"/>
  <cols>
    <col min="1" max="1" width="2.5703125" style="1" customWidth="1"/>
    <col min="2" max="2" width="2.7109375" style="1" hidden="1" customWidth="1"/>
    <col min="3" max="21" width="2.5703125" style="1" customWidth="1"/>
    <col min="22" max="24" width="6.28515625" style="1" hidden="1" customWidth="1"/>
    <col min="25" max="25" width="4.5703125" style="1" hidden="1" customWidth="1"/>
    <col min="26" max="26" width="6.28515625" style="1" hidden="1" customWidth="1"/>
    <col min="27" max="42" width="2.5703125" style="1" customWidth="1"/>
    <col min="43" max="16384" width="9.140625" style="1"/>
  </cols>
  <sheetData>
    <row r="1" spans="1:42" ht="12.75" customHeight="1">
      <c r="A1" s="270" t="s">
        <v>77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2"/>
    </row>
    <row r="2" spans="1:42" ht="12.75" customHeight="1">
      <c r="A2" s="270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2"/>
    </row>
    <row r="3" spans="1:42" ht="12.75" customHeight="1" thickBot="1">
      <c r="A3" s="416" t="s">
        <v>78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417"/>
      <c r="AN3" s="417"/>
      <c r="AO3" s="417"/>
      <c r="AP3" s="418"/>
    </row>
    <row r="4" spans="1:42" ht="12.75" customHeight="1"/>
    <row r="5" spans="1:42" ht="12.75" customHeight="1"/>
    <row r="6" spans="1:42" ht="12.75" customHeight="1"/>
    <row r="8" spans="1:42" ht="13.5" thickBot="1"/>
    <row r="9" spans="1:42">
      <c r="A9" s="363" t="s">
        <v>25</v>
      </c>
      <c r="B9" s="364"/>
      <c r="C9" s="364"/>
      <c r="D9" s="364"/>
      <c r="E9" s="364"/>
      <c r="F9" s="364"/>
      <c r="G9" s="364"/>
      <c r="H9" s="364"/>
      <c r="I9" s="367" t="s">
        <v>26</v>
      </c>
      <c r="J9" s="368"/>
      <c r="K9" s="371" t="s">
        <v>5</v>
      </c>
      <c r="L9" s="372"/>
      <c r="M9" s="373"/>
      <c r="N9" s="344" t="s">
        <v>27</v>
      </c>
      <c r="O9" s="345"/>
      <c r="P9" s="344" t="s">
        <v>28</v>
      </c>
      <c r="Q9" s="345"/>
      <c r="R9" s="344" t="s">
        <v>29</v>
      </c>
      <c r="S9" s="345"/>
      <c r="T9" s="348" t="s">
        <v>30</v>
      </c>
      <c r="U9" s="349"/>
      <c r="V9" s="17">
        <f>SUM(N11:O15)</f>
        <v>0</v>
      </c>
      <c r="W9" s="18">
        <v>20</v>
      </c>
      <c r="X9" s="18"/>
      <c r="Y9" s="18"/>
      <c r="Z9" s="18"/>
      <c r="AA9" s="352" t="s">
        <v>31</v>
      </c>
      <c r="AB9" s="353"/>
      <c r="AC9" s="353"/>
      <c r="AD9" s="353"/>
      <c r="AE9" s="353"/>
      <c r="AF9" s="353"/>
      <c r="AG9" s="354"/>
      <c r="AH9" s="352" t="s">
        <v>32</v>
      </c>
      <c r="AI9" s="353"/>
      <c r="AJ9" s="353"/>
      <c r="AK9" s="353"/>
      <c r="AL9" s="353"/>
      <c r="AM9" s="353"/>
      <c r="AN9" s="354"/>
      <c r="AO9" s="355" t="s">
        <v>33</v>
      </c>
      <c r="AP9" s="356"/>
    </row>
    <row r="10" spans="1:42" ht="13.5" thickBot="1">
      <c r="A10" s="365"/>
      <c r="B10" s="366"/>
      <c r="C10" s="366"/>
      <c r="D10" s="366"/>
      <c r="E10" s="366"/>
      <c r="F10" s="366"/>
      <c r="G10" s="366"/>
      <c r="H10" s="366"/>
      <c r="I10" s="369"/>
      <c r="J10" s="370"/>
      <c r="K10" s="359" t="s">
        <v>56</v>
      </c>
      <c r="L10" s="360"/>
      <c r="M10" s="361"/>
      <c r="N10" s="346"/>
      <c r="O10" s="347"/>
      <c r="P10" s="346"/>
      <c r="Q10" s="347"/>
      <c r="R10" s="346"/>
      <c r="S10" s="347"/>
      <c r="T10" s="350"/>
      <c r="U10" s="351"/>
      <c r="V10" s="19" t="s">
        <v>34</v>
      </c>
      <c r="W10" s="20" t="s">
        <v>35</v>
      </c>
      <c r="X10" s="20" t="s">
        <v>36</v>
      </c>
      <c r="Y10" s="20" t="s">
        <v>37</v>
      </c>
      <c r="Z10" s="20" t="s">
        <v>38</v>
      </c>
      <c r="AA10" s="362" t="s">
        <v>39</v>
      </c>
      <c r="AB10" s="335"/>
      <c r="AC10" s="334" t="s">
        <v>40</v>
      </c>
      <c r="AD10" s="335"/>
      <c r="AE10" s="334" t="s">
        <v>41</v>
      </c>
      <c r="AF10" s="336"/>
      <c r="AG10" s="337"/>
      <c r="AH10" s="362" t="s">
        <v>39</v>
      </c>
      <c r="AI10" s="335"/>
      <c r="AJ10" s="334" t="s">
        <v>40</v>
      </c>
      <c r="AK10" s="335"/>
      <c r="AL10" s="334" t="s">
        <v>41</v>
      </c>
      <c r="AM10" s="336"/>
      <c r="AN10" s="337"/>
      <c r="AO10" s="357"/>
      <c r="AP10" s="358"/>
    </row>
    <row r="11" spans="1:42" ht="14.25">
      <c r="A11" s="21">
        <v>1</v>
      </c>
      <c r="B11" s="22">
        <v>1</v>
      </c>
      <c r="C11" s="76" t="s">
        <v>79</v>
      </c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326">
        <f>SUM(IF(T22=2,1,0))+(IF(AA22=2,1,0))+(IF(T27=2,1,0))+(IF(AA27=2,1,0))+(IF(T25=2,1,0))+(IF(AA25=2,1,0))+(IF(T20=2,1,0))+(IF(AA20=2,1,0))</f>
        <v>0</v>
      </c>
      <c r="O11" s="341"/>
      <c r="P11" s="326">
        <f>SUM(IF(T22&gt;AA22,1,0))+(IF(T27&gt;AA27,1,0))+(IF(T25&gt;AA25,1,0))+(IF(T20&gt;AA20,1,0))</f>
        <v>0</v>
      </c>
      <c r="Q11" s="341"/>
      <c r="R11" s="326">
        <f>SUM(IF(AA22&gt;T22,1,0))+(IF(AA27&gt;T27,1,0))+(IF(AA25&gt;T25,1,0))+(IF(AA20&gt;T20,1,0))</f>
        <v>2</v>
      </c>
      <c r="S11" s="341"/>
      <c r="T11" s="342">
        <f>SUM(P11*2)+(R11)</f>
        <v>2</v>
      </c>
      <c r="U11" s="343"/>
      <c r="V11" s="23">
        <f>(P11*10)+(T11*1000)+((AA11*100)-(AC11*100))+AL11</f>
        <v>1800.8214285714287</v>
      </c>
      <c r="W11" s="24">
        <f>LARGE(V11:V15,B11)</f>
        <v>2111.3636363636365</v>
      </c>
      <c r="X11" s="24">
        <f>MATCH(W11,V11:V15,0)</f>
        <v>5</v>
      </c>
      <c r="Y11" s="24" t="s">
        <v>43</v>
      </c>
      <c r="Z11" s="24" t="str">
        <f>VLOOKUP(X11,B11:AN15,2)</f>
        <v xml:space="preserve">MORRO DA FUMAÇA </v>
      </c>
      <c r="AA11" s="326">
        <f>SUM(T22+T27+T25+T20)</f>
        <v>0</v>
      </c>
      <c r="AB11" s="327"/>
      <c r="AC11" s="328">
        <f>SUM(AA22+AA27+AA25+AA20)</f>
        <v>2</v>
      </c>
      <c r="AD11" s="327"/>
      <c r="AE11" s="329">
        <f>IF(AC11=0,"INF", AA11/AC11)</f>
        <v>0</v>
      </c>
      <c r="AF11" s="330"/>
      <c r="AG11" s="331"/>
      <c r="AH11" s="326">
        <f>SUM((AK22+AM22+AO22)+(AK27+AM27+AO27)+(AK25+AM25+AO25)+(AK20+AM20+AO20))</f>
        <v>23</v>
      </c>
      <c r="AI11" s="327"/>
      <c r="AJ11" s="328">
        <f>SUM((AL22+AN22+AP22)+(AL27+AN27+AP27)+(AL25+AN25+AP25)+(AL20+AN20+AP20))</f>
        <v>28</v>
      </c>
      <c r="AK11" s="327"/>
      <c r="AL11" s="329">
        <f>IF(AJ11=0,"INF",AH11/AJ11)</f>
        <v>0.8214285714285714</v>
      </c>
      <c r="AM11" s="330"/>
      <c r="AN11" s="331"/>
      <c r="AO11" s="332" t="str">
        <f>IF(C11=Z11,"1o",IF(C11=Z12,"2o",IF(C11=Z13,"3o",IF(C11=Z14,"4o",IF(C11=Z15,"5o")))))</f>
        <v>4o</v>
      </c>
      <c r="AP11" s="333"/>
    </row>
    <row r="12" spans="1:42" ht="14.25">
      <c r="A12" s="25">
        <v>2</v>
      </c>
      <c r="B12" s="40">
        <v>2</v>
      </c>
      <c r="C12" s="73" t="s">
        <v>80</v>
      </c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322">
        <f>SUM(IF(T26=2,1,0))+(IF(AA26=2,1,0))+(IF(T23=2,1,0))+(IF(AA23=2,1,0))+(IF(AA29=2,1,0))+(IF(T29=2,1,0))+(IF(AA20=2,1,0))+(IF(T20=2,1,0))</f>
        <v>0</v>
      </c>
      <c r="O12" s="323"/>
      <c r="P12" s="322">
        <f>SUM(IF(T26&gt;AA26,1,0))+(IF(T23&gt;AA23,1,0))+(IF(AA29&gt;T29,1,0))+(IF(AA20&gt;T20,1,0))</f>
        <v>1</v>
      </c>
      <c r="Q12" s="323"/>
      <c r="R12" s="322">
        <f>SUM(IF(AA26&gt;T26,1,0))+(IF(AA23&gt;T23,1,0))+(IF(T29&gt;AA29,1,0))+(IF(T20&gt;AA20,1,0))</f>
        <v>0</v>
      </c>
      <c r="S12" s="323"/>
      <c r="T12" s="324">
        <f>SUM(P12*2)+(R12)</f>
        <v>2</v>
      </c>
      <c r="U12" s="325"/>
      <c r="V12" s="28">
        <f>(P12*10)+(T12*1000)+((AA12*100)-(AC12*100))+AL12</f>
        <v>2111.0833333333335</v>
      </c>
      <c r="W12" s="41">
        <f>LARGE(V11:V15,B12)</f>
        <v>2111.090909090909</v>
      </c>
      <c r="X12" s="41">
        <f>MATCH(W12,V11:V15,0)</f>
        <v>3</v>
      </c>
      <c r="Y12" s="41" t="s">
        <v>45</v>
      </c>
      <c r="Z12" s="41" t="str">
        <f>VLOOKUP(X12,B11:AN15,2)</f>
        <v xml:space="preserve">COLEGIAL </v>
      </c>
      <c r="AA12" s="322">
        <f>SUM(T26+T23+AA29+AA20)</f>
        <v>1</v>
      </c>
      <c r="AB12" s="313"/>
      <c r="AC12" s="312">
        <f>SUM(AA26+AA23+T29+T20)</f>
        <v>0</v>
      </c>
      <c r="AD12" s="313"/>
      <c r="AE12" s="314" t="str">
        <f>IF(AC12=0,"INF", AA12/AC12)</f>
        <v>INF</v>
      </c>
      <c r="AF12" s="315"/>
      <c r="AG12" s="316"/>
      <c r="AH12" s="322">
        <f>SUM((AK26+AM26+AO26)+(AK23+AM23+AO23)+(AL29+AN29+AP29)+(AL20+AN20+AP20))</f>
        <v>13</v>
      </c>
      <c r="AI12" s="313"/>
      <c r="AJ12" s="312">
        <f>SUM((AL26+AN26+AP26)+(AL23+AN23+AP23)+(AK29+AM29+AO29)+(AK20+AM20+AO20))</f>
        <v>12</v>
      </c>
      <c r="AK12" s="313"/>
      <c r="AL12" s="314">
        <f>IF(AJ12=0,"INF",AH12/AJ12)</f>
        <v>1.0833333333333333</v>
      </c>
      <c r="AM12" s="315"/>
      <c r="AN12" s="316"/>
      <c r="AO12" s="317" t="str">
        <f>IF(C12=Z11,"1o",IF(C12=Z12,"2o",IF(C12=Z13,"3o",IF(C12=Z14,"4o",IF(C12=Z15,"5o")))))</f>
        <v>3o</v>
      </c>
      <c r="AP12" s="318"/>
    </row>
    <row r="13" spans="1:42" ht="14.25">
      <c r="A13" s="42">
        <v>3</v>
      </c>
      <c r="B13" s="43">
        <v>3</v>
      </c>
      <c r="C13" s="79" t="s">
        <v>81</v>
      </c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303">
        <f>SUM(IF(T21=2,1,0))+(IF(AA21=2,1,0))+(IF(AA23=2,1,0))+(IF(T23=2,1,0))+(IF(AA28=2,1,0))+(IF(T28=2,1,0))+(IF(AA25=2,1,0))+(IF(T25=2,1,0))</f>
        <v>0</v>
      </c>
      <c r="O13" s="309"/>
      <c r="P13" s="303">
        <f>SUM(IF(T21&gt;AA21,1,0))+(IF(AA23&gt;T23,1,0))+(IF(AA28&gt;T28,1,0))+(IF(AA25&gt;T25,1,0))</f>
        <v>1</v>
      </c>
      <c r="Q13" s="309"/>
      <c r="R13" s="303">
        <f>SUM(IF(AA21&gt;T21,1,0))+(IF(T23&gt;AA23,1,0))+(IF(T28&gt;AA28,1,0))+(IF(T25&gt;AA25,1,0))</f>
        <v>0</v>
      </c>
      <c r="S13" s="309"/>
      <c r="T13" s="310">
        <f>SUM(P13*2)+(R13)</f>
        <v>2</v>
      </c>
      <c r="U13" s="311"/>
      <c r="V13" s="23">
        <f>(P13*10)+(T13*1000)+((AA13*100)-(AC13*100))+AL13</f>
        <v>2111.090909090909</v>
      </c>
      <c r="W13" s="24">
        <f>LARGE(V11:V15,B13)</f>
        <v>2111.0833333333335</v>
      </c>
      <c r="X13" s="24">
        <f>MATCH(W13,V11:V15,0)</f>
        <v>2</v>
      </c>
      <c r="Y13" s="24" t="s">
        <v>47</v>
      </c>
      <c r="Z13" s="24" t="str">
        <f>VLOOKUP(X13,B11:AN15,2)</f>
        <v>APAV/FORQUILHINHA</v>
      </c>
      <c r="AA13" s="303">
        <f>SUM(T21+AA23+AA28+AA25)</f>
        <v>1</v>
      </c>
      <c r="AB13" s="299"/>
      <c r="AC13" s="298">
        <f>SUM(AA21+T23+T28+T25)</f>
        <v>0</v>
      </c>
      <c r="AD13" s="299"/>
      <c r="AE13" s="300" t="str">
        <f>IF(AC13=0,"INF", AA13/AC13)</f>
        <v>INF</v>
      </c>
      <c r="AF13" s="301"/>
      <c r="AG13" s="302"/>
      <c r="AH13" s="303">
        <f>SUM((AK21+AM21+AO21)+(AL23+AN23+AP23)+(AL28+AN28+AP28)+(AL25+AN25+AP25))</f>
        <v>12</v>
      </c>
      <c r="AI13" s="299"/>
      <c r="AJ13" s="298">
        <f>SUM((AL21+AN21+AP21)+(AK23+AM23+AO23)+(AK28+AM28+AO28)+(AK25+AM25+AO25))</f>
        <v>11</v>
      </c>
      <c r="AK13" s="299"/>
      <c r="AL13" s="300">
        <f>IF(AJ13=0,"INF",AH13/AJ13)</f>
        <v>1.0909090909090908</v>
      </c>
      <c r="AM13" s="301"/>
      <c r="AN13" s="302"/>
      <c r="AO13" s="304" t="str">
        <f>IF(C13=Z11,"1o",IF(C13=Z12,"2o",IF(C13=Z13,"3o",IF(C13=Z14,"4o",IF(C13=Z15,"5o")))))</f>
        <v>2o</v>
      </c>
      <c r="AP13" s="305"/>
    </row>
    <row r="14" spans="1:42" ht="14.25">
      <c r="A14" s="25">
        <v>4</v>
      </c>
      <c r="B14" s="43">
        <v>4</v>
      </c>
      <c r="C14" s="73" t="s">
        <v>82</v>
      </c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322">
        <f>SUM(IF(AA21=2,1,0))+(IF(T21=2,1,0))+(IF(AA27=2,1,0))+(IF(T27=2,1,0))+(IF(T29=2,1,0))+(IF(AA29=2,1,0))+(IF(T24=2,1,0))+(IF(AA24=2,1,0))</f>
        <v>0</v>
      </c>
      <c r="O14" s="323"/>
      <c r="P14" s="322">
        <f>SUM(IF(AA21&gt;T21,1,0))+(IF(AA27&gt;T27,1,0))+(IF(T29&gt;AA29,1,0))+(IF(T24&gt;AA24,1,0))</f>
        <v>0</v>
      </c>
      <c r="Q14" s="323"/>
      <c r="R14" s="322">
        <f>SUM(IF(T21&gt;AA21,1,0))+(IF(T27&gt;AA27,1,0))+(IF(AA29&gt;T29,1,0))+(IF(AA24&gt;T24,1,0))</f>
        <v>1</v>
      </c>
      <c r="S14" s="323"/>
      <c r="T14" s="324">
        <f>SUM(P14*2)+(R14)</f>
        <v>1</v>
      </c>
      <c r="U14" s="325"/>
      <c r="V14" s="28">
        <f>(P14*10)+(T14*1000)+((AA14*100)-(AC14*100))+AL14</f>
        <v>900.91666666666663</v>
      </c>
      <c r="W14" s="29">
        <f>LARGE(V11:V15,B14)</f>
        <v>1800.8214285714287</v>
      </c>
      <c r="X14" s="29">
        <f>MATCH(W14,V11:V15,0)</f>
        <v>1</v>
      </c>
      <c r="Y14" s="29" t="s">
        <v>54</v>
      </c>
      <c r="Z14" s="29" t="str">
        <f>VLOOKUP(X14,B11:AN15,2)</f>
        <v>PALHOÇA/FMEC/ATF</v>
      </c>
      <c r="AA14" s="322">
        <f>SUM(AA21+AA27+T29+T24)</f>
        <v>0</v>
      </c>
      <c r="AB14" s="313"/>
      <c r="AC14" s="312">
        <f>SUM(T21+T27+AA29+AA24)</f>
        <v>1</v>
      </c>
      <c r="AD14" s="313"/>
      <c r="AE14" s="314">
        <f>IF(AC14=0,"INF", AA14/AC14)</f>
        <v>0</v>
      </c>
      <c r="AF14" s="315"/>
      <c r="AG14" s="316"/>
      <c r="AH14" s="322">
        <f>SUM((AL21+AN21+AP21)+(AL27+AN27+AP27)+(AK29+AM29+AO29)+(AK24+AM24+AO24))</f>
        <v>11</v>
      </c>
      <c r="AI14" s="313"/>
      <c r="AJ14" s="312">
        <f>SUM((AK21+AM21+AO21)+(AK27+AM27+AO27)+(AL29+AN29+AP29)+(AL24+AN24+AP24))</f>
        <v>12</v>
      </c>
      <c r="AK14" s="313"/>
      <c r="AL14" s="314">
        <f>IF(AJ14=0,"INF",AH14/AJ14)</f>
        <v>0.91666666666666663</v>
      </c>
      <c r="AM14" s="315"/>
      <c r="AN14" s="316"/>
      <c r="AO14" s="388" t="str">
        <f>IF(C14=Z11,"1o",IF(C14=Z12,"2o",IF(C14=Z13,"3o",IF(C14=Z14,"4o",IF(C14=Z15,"5o")))))</f>
        <v>5o</v>
      </c>
      <c r="AP14" s="389"/>
    </row>
    <row r="15" spans="1:42" ht="15" thickBot="1">
      <c r="A15" s="30">
        <v>5</v>
      </c>
      <c r="B15" s="48">
        <v>5</v>
      </c>
      <c r="C15" s="82" t="s">
        <v>83</v>
      </c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379">
        <f>SUM(IF(AA26=2,1,0))+(IF(T26=2,1,0))+(IF(AA22=2,1,0))+(IF(T22=2,1,0))+(IF(T28=2,1,0))+(IF(AA28=2,1,0))+(IF(AA24=2,1,0))+(IF(T24=2,1,0))</f>
        <v>0</v>
      </c>
      <c r="O15" s="385"/>
      <c r="P15" s="379">
        <f>SUM(IF(AA26&gt;T26,1,0))+(IF(AA22&gt;T22,1,0))+(IF(T28&gt;AA28,1,0))+(IF(AA24&gt;T24,1,0))</f>
        <v>1</v>
      </c>
      <c r="Q15" s="385"/>
      <c r="R15" s="379">
        <f>SUM(IF(T26&gt;AA26,1,0))+(IF(T22&gt;AA22,1,0))+(IF(AA28&gt;T28,1,0))+(IF(T24&gt;AA24,1,0))</f>
        <v>0</v>
      </c>
      <c r="S15" s="385"/>
      <c r="T15" s="386">
        <f>SUM(P15*2)+(R15)</f>
        <v>2</v>
      </c>
      <c r="U15" s="387"/>
      <c r="V15" s="23">
        <f>(P15*10)+(T15*1000)+((AA15*100)-(AC15*100))+AL15</f>
        <v>2111.3636363636365</v>
      </c>
      <c r="W15" s="32">
        <f>LARGE(V11:V15,B15)</f>
        <v>900.91666666666663</v>
      </c>
      <c r="X15" s="32">
        <f>MATCH(W15,V11:V15,0)</f>
        <v>4</v>
      </c>
      <c r="Y15" s="32" t="s">
        <v>57</v>
      </c>
      <c r="Z15" s="32" t="str">
        <f>VLOOKUP(X15,B11:AN15,2)</f>
        <v>TUBARÃO/FMEC/AUT</v>
      </c>
      <c r="AA15" s="379">
        <f>SUM(AA26+AA22+T28+AA24)</f>
        <v>1</v>
      </c>
      <c r="AB15" s="375"/>
      <c r="AC15" s="374">
        <f>SUM(T26+T22+AA28+T24)</f>
        <v>0</v>
      </c>
      <c r="AD15" s="375"/>
      <c r="AE15" s="376" t="str">
        <f>IF(AC15=0,"INF", AA15/AC15)</f>
        <v>INF</v>
      </c>
      <c r="AF15" s="377"/>
      <c r="AG15" s="378"/>
      <c r="AH15" s="379">
        <f>SUM((AL26+AN26+AP26)+(AL22+AN22+AP22)+(AK28+AM28+AO28)++(AL24+AN24+AP24))</f>
        <v>15</v>
      </c>
      <c r="AI15" s="375"/>
      <c r="AJ15" s="374">
        <f>SUM((AK26+AM26+AO26)+(AK22+AM22+AO22)+(AL28+AN28+AP28)+(AK24+AM24+AO24))</f>
        <v>11</v>
      </c>
      <c r="AK15" s="375"/>
      <c r="AL15" s="376">
        <f>IF(AJ15=0,"INF",AH15/AJ15)</f>
        <v>1.3636363636363635</v>
      </c>
      <c r="AM15" s="377"/>
      <c r="AN15" s="378"/>
      <c r="AO15" s="380" t="str">
        <f>IF(C15=Z11,"1o",IF(C15=Z12,"2o",IF(C15=Z13,"3o",IF(C15=Z14,"4o",IF(C15=Z15,"5o")))))</f>
        <v>1o</v>
      </c>
      <c r="AP15" s="381"/>
    </row>
    <row r="17" spans="1:42">
      <c r="A17" s="33"/>
      <c r="B17" s="33"/>
      <c r="C17" s="34"/>
      <c r="D17" s="34"/>
      <c r="E17" s="35"/>
      <c r="F17" s="35"/>
      <c r="G17" s="35"/>
      <c r="H17" s="35"/>
      <c r="I17" s="35"/>
      <c r="J17" s="35"/>
      <c r="K17" s="35"/>
      <c r="L17" s="35"/>
      <c r="M17" s="35"/>
    </row>
    <row r="18" spans="1:42">
      <c r="A18" s="2" t="s">
        <v>58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42">
      <c r="A19" s="4" t="s">
        <v>1</v>
      </c>
      <c r="B19" s="4"/>
      <c r="C19" s="281" t="s">
        <v>2</v>
      </c>
      <c r="D19" s="281"/>
      <c r="E19" s="282" t="s">
        <v>3</v>
      </c>
      <c r="F19" s="282"/>
      <c r="G19" s="4" t="s">
        <v>4</v>
      </c>
      <c r="H19" s="4" t="s">
        <v>5</v>
      </c>
      <c r="I19" s="283" t="s">
        <v>6</v>
      </c>
      <c r="J19" s="283"/>
      <c r="L19" s="282" t="s">
        <v>7</v>
      </c>
      <c r="M19" s="282"/>
      <c r="N19" s="282"/>
      <c r="O19" s="282"/>
      <c r="P19" s="282"/>
      <c r="Q19" s="282"/>
      <c r="R19" s="282"/>
      <c r="S19" s="282"/>
      <c r="T19" s="4"/>
      <c r="U19" s="4" t="s">
        <v>8</v>
      </c>
      <c r="V19" s="4"/>
      <c r="W19" s="4"/>
      <c r="X19" s="4"/>
      <c r="Y19" s="4"/>
      <c r="Z19" s="4"/>
      <c r="AA19" s="5"/>
      <c r="AB19" s="281" t="s">
        <v>7</v>
      </c>
      <c r="AC19" s="281"/>
      <c r="AD19" s="281"/>
      <c r="AE19" s="281"/>
      <c r="AF19" s="281"/>
      <c r="AG19" s="281"/>
      <c r="AH19" s="281"/>
      <c r="AI19" s="281"/>
      <c r="AK19" s="281" t="s">
        <v>9</v>
      </c>
      <c r="AL19" s="281"/>
      <c r="AM19" s="281" t="s">
        <v>10</v>
      </c>
      <c r="AN19" s="281"/>
      <c r="AO19" s="281" t="s">
        <v>11</v>
      </c>
      <c r="AP19" s="281"/>
    </row>
    <row r="20" spans="1:42" ht="15">
      <c r="A20" s="6">
        <v>1</v>
      </c>
      <c r="B20" s="7"/>
      <c r="C20" s="273"/>
      <c r="D20" s="274"/>
      <c r="E20" s="275">
        <v>0.375</v>
      </c>
      <c r="F20" s="276"/>
      <c r="G20" s="9" t="str">
        <f>I9</f>
        <v>U</v>
      </c>
      <c r="H20" s="9" t="str">
        <f>K10</f>
        <v>F</v>
      </c>
      <c r="I20" s="277" t="s">
        <v>49</v>
      </c>
      <c r="J20" s="278"/>
      <c r="K20" s="10">
        <f>A11</f>
        <v>1</v>
      </c>
      <c r="L20" s="279" t="str">
        <f>C11</f>
        <v>PALHOÇA/FMEC/ATF</v>
      </c>
      <c r="M20" s="279"/>
      <c r="N20" s="279"/>
      <c r="O20" s="279"/>
      <c r="P20" s="279"/>
      <c r="Q20" s="279"/>
      <c r="R20" s="279"/>
      <c r="S20" s="279"/>
      <c r="T20" s="11">
        <f t="shared" ref="T20:T29" si="0">(IF(AK20&gt;AL20,1,0))+(IF(AM20&gt;AN20,1,0))+(IF(AO20&gt;AP20,1,0))</f>
        <v>0</v>
      </c>
      <c r="U20" s="12" t="s">
        <v>8</v>
      </c>
      <c r="V20" s="13"/>
      <c r="W20" s="13"/>
      <c r="X20" s="13"/>
      <c r="Y20" s="13"/>
      <c r="Z20" s="13"/>
      <c r="AA20" s="11">
        <f t="shared" ref="AA20:AA29" si="1">(IF(AL20&gt;AK20,1,0))+(IF(AN20&gt;AM20,1,0))+(IF(AP20&gt;AO20,1,0))</f>
        <v>1</v>
      </c>
      <c r="AB20" s="280" t="str">
        <f>C12</f>
        <v>APAV/FORQUILHINHA</v>
      </c>
      <c r="AC20" s="280"/>
      <c r="AD20" s="280"/>
      <c r="AE20" s="280"/>
      <c r="AF20" s="280"/>
      <c r="AG20" s="280"/>
      <c r="AH20" s="280"/>
      <c r="AI20" s="280"/>
      <c r="AJ20" s="14">
        <f>A12</f>
        <v>2</v>
      </c>
      <c r="AK20" s="15">
        <v>12</v>
      </c>
      <c r="AL20" s="16">
        <v>13</v>
      </c>
      <c r="AM20" s="15"/>
      <c r="AN20" s="16"/>
      <c r="AO20" s="15"/>
      <c r="AP20" s="16"/>
    </row>
    <row r="21" spans="1:42" ht="15">
      <c r="A21" s="6">
        <v>2</v>
      </c>
      <c r="B21" s="7"/>
      <c r="C21" s="273"/>
      <c r="D21" s="274"/>
      <c r="E21" s="275">
        <v>0.40625</v>
      </c>
      <c r="F21" s="276"/>
      <c r="G21" s="9" t="str">
        <f>I9</f>
        <v>U</v>
      </c>
      <c r="H21" s="9" t="str">
        <f>K10</f>
        <v>F</v>
      </c>
      <c r="I21" s="277" t="s">
        <v>49</v>
      </c>
      <c r="J21" s="278"/>
      <c r="K21" s="10">
        <f>A13</f>
        <v>3</v>
      </c>
      <c r="L21" s="279" t="str">
        <f>C13</f>
        <v xml:space="preserve">COLEGIAL </v>
      </c>
      <c r="M21" s="279"/>
      <c r="N21" s="279"/>
      <c r="O21" s="279"/>
      <c r="P21" s="279"/>
      <c r="Q21" s="279"/>
      <c r="R21" s="279"/>
      <c r="S21" s="279"/>
      <c r="T21" s="11">
        <f t="shared" si="0"/>
        <v>1</v>
      </c>
      <c r="U21" s="12" t="s">
        <v>8</v>
      </c>
      <c r="V21" s="13"/>
      <c r="W21" s="13"/>
      <c r="X21" s="13"/>
      <c r="Y21" s="13"/>
      <c r="Z21" s="13"/>
      <c r="AA21" s="11">
        <f t="shared" si="1"/>
        <v>0</v>
      </c>
      <c r="AB21" s="280" t="str">
        <f>C14</f>
        <v>TUBARÃO/FMEC/AUT</v>
      </c>
      <c r="AC21" s="280"/>
      <c r="AD21" s="280"/>
      <c r="AE21" s="280"/>
      <c r="AF21" s="280"/>
      <c r="AG21" s="280"/>
      <c r="AH21" s="280"/>
      <c r="AI21" s="280"/>
      <c r="AJ21" s="14">
        <f>A14</f>
        <v>4</v>
      </c>
      <c r="AK21" s="36">
        <v>12</v>
      </c>
      <c r="AL21" s="37">
        <v>11</v>
      </c>
      <c r="AM21" s="36"/>
      <c r="AN21" s="37"/>
      <c r="AO21" s="36"/>
      <c r="AP21" s="37"/>
    </row>
    <row r="22" spans="1:42" ht="15">
      <c r="A22" s="6">
        <v>3</v>
      </c>
      <c r="B22" s="7"/>
      <c r="C22" s="273"/>
      <c r="D22" s="274"/>
      <c r="E22" s="275">
        <v>0.4375</v>
      </c>
      <c r="F22" s="276"/>
      <c r="G22" s="9" t="str">
        <f>I9</f>
        <v>U</v>
      </c>
      <c r="H22" s="9" t="str">
        <f>K10</f>
        <v>F</v>
      </c>
      <c r="I22" s="277" t="s">
        <v>49</v>
      </c>
      <c r="J22" s="278"/>
      <c r="K22" s="10">
        <f>A11</f>
        <v>1</v>
      </c>
      <c r="L22" s="279" t="str">
        <f>C11</f>
        <v>PALHOÇA/FMEC/ATF</v>
      </c>
      <c r="M22" s="279"/>
      <c r="N22" s="279"/>
      <c r="O22" s="279"/>
      <c r="P22" s="279"/>
      <c r="Q22" s="279"/>
      <c r="R22" s="279"/>
      <c r="S22" s="279"/>
      <c r="T22" s="11">
        <f t="shared" si="0"/>
        <v>0</v>
      </c>
      <c r="U22" s="12" t="s">
        <v>8</v>
      </c>
      <c r="V22" s="13"/>
      <c r="W22" s="13"/>
      <c r="X22" s="13"/>
      <c r="Y22" s="13"/>
      <c r="Z22" s="13"/>
      <c r="AA22" s="11">
        <f t="shared" si="1"/>
        <v>1</v>
      </c>
      <c r="AB22" s="280" t="str">
        <f>C15</f>
        <v xml:space="preserve">MORRO DA FUMAÇA </v>
      </c>
      <c r="AC22" s="280"/>
      <c r="AD22" s="280"/>
      <c r="AE22" s="280"/>
      <c r="AF22" s="280"/>
      <c r="AG22" s="280"/>
      <c r="AH22" s="280"/>
      <c r="AI22" s="280"/>
      <c r="AJ22" s="14">
        <f>A15</f>
        <v>5</v>
      </c>
      <c r="AK22" s="15">
        <v>11</v>
      </c>
      <c r="AL22" s="16">
        <v>15</v>
      </c>
      <c r="AM22" s="15"/>
      <c r="AN22" s="16"/>
      <c r="AO22" s="15"/>
      <c r="AP22" s="16"/>
    </row>
    <row r="23" spans="1:42" ht="15">
      <c r="A23" s="6">
        <v>4</v>
      </c>
      <c r="B23" s="7"/>
      <c r="C23" s="273"/>
      <c r="D23" s="274"/>
      <c r="E23" s="275">
        <v>0.46875</v>
      </c>
      <c r="F23" s="276"/>
      <c r="G23" s="9" t="str">
        <f>I9</f>
        <v>U</v>
      </c>
      <c r="H23" s="9" t="str">
        <f>K10</f>
        <v>F</v>
      </c>
      <c r="I23" s="277" t="s">
        <v>49</v>
      </c>
      <c r="J23" s="278"/>
      <c r="K23" s="10">
        <f>A12</f>
        <v>2</v>
      </c>
      <c r="L23" s="279" t="str">
        <f>C12</f>
        <v>APAV/FORQUILHINHA</v>
      </c>
      <c r="M23" s="279"/>
      <c r="N23" s="279"/>
      <c r="O23" s="279"/>
      <c r="P23" s="279"/>
      <c r="Q23" s="279"/>
      <c r="R23" s="279"/>
      <c r="S23" s="279"/>
      <c r="T23" s="11">
        <f t="shared" si="0"/>
        <v>0</v>
      </c>
      <c r="U23" s="12" t="s">
        <v>8</v>
      </c>
      <c r="V23" s="13"/>
      <c r="W23" s="13"/>
      <c r="X23" s="13"/>
      <c r="Y23" s="13"/>
      <c r="Z23" s="13"/>
      <c r="AA23" s="11">
        <f t="shared" si="1"/>
        <v>0</v>
      </c>
      <c r="AB23" s="280" t="str">
        <f>C13</f>
        <v xml:space="preserve">COLEGIAL </v>
      </c>
      <c r="AC23" s="280"/>
      <c r="AD23" s="280"/>
      <c r="AE23" s="280"/>
      <c r="AF23" s="280"/>
      <c r="AG23" s="280"/>
      <c r="AH23" s="280"/>
      <c r="AI23" s="280"/>
      <c r="AJ23" s="14">
        <f>A13</f>
        <v>3</v>
      </c>
      <c r="AK23" s="36"/>
      <c r="AL23" s="37"/>
      <c r="AM23" s="36"/>
      <c r="AN23" s="37"/>
      <c r="AO23" s="36"/>
      <c r="AP23" s="37"/>
    </row>
    <row r="24" spans="1:42" ht="15">
      <c r="A24" s="6">
        <v>5</v>
      </c>
      <c r="B24" s="7"/>
      <c r="C24" s="273"/>
      <c r="D24" s="274"/>
      <c r="E24" s="275">
        <v>0.5625</v>
      </c>
      <c r="F24" s="276"/>
      <c r="G24" s="9" t="str">
        <f>I9</f>
        <v>U</v>
      </c>
      <c r="H24" s="9" t="str">
        <f>K10</f>
        <v>F</v>
      </c>
      <c r="I24" s="277" t="s">
        <v>49</v>
      </c>
      <c r="J24" s="278"/>
      <c r="K24" s="10">
        <f>A14</f>
        <v>4</v>
      </c>
      <c r="L24" s="279" t="str">
        <f>C14</f>
        <v>TUBARÃO/FMEC/AUT</v>
      </c>
      <c r="M24" s="279"/>
      <c r="N24" s="279"/>
      <c r="O24" s="279"/>
      <c r="P24" s="279"/>
      <c r="Q24" s="279"/>
      <c r="R24" s="279"/>
      <c r="S24" s="279"/>
      <c r="T24" s="11">
        <f t="shared" si="0"/>
        <v>0</v>
      </c>
      <c r="U24" s="12" t="s">
        <v>8</v>
      </c>
      <c r="V24" s="13"/>
      <c r="W24" s="13"/>
      <c r="X24" s="13"/>
      <c r="Y24" s="13"/>
      <c r="Z24" s="13"/>
      <c r="AA24" s="11">
        <f t="shared" si="1"/>
        <v>0</v>
      </c>
      <c r="AB24" s="280" t="str">
        <f>C15</f>
        <v xml:space="preserve">MORRO DA FUMAÇA </v>
      </c>
      <c r="AC24" s="280"/>
      <c r="AD24" s="280"/>
      <c r="AE24" s="280"/>
      <c r="AF24" s="280"/>
      <c r="AG24" s="280"/>
      <c r="AH24" s="280"/>
      <c r="AI24" s="280"/>
      <c r="AJ24" s="14">
        <f>A15</f>
        <v>5</v>
      </c>
      <c r="AK24" s="36"/>
      <c r="AL24" s="37"/>
      <c r="AM24" s="36"/>
      <c r="AN24" s="37"/>
      <c r="AO24" s="36"/>
      <c r="AP24" s="37"/>
    </row>
    <row r="25" spans="1:42" ht="15">
      <c r="A25" s="6">
        <v>6</v>
      </c>
      <c r="B25" s="7"/>
      <c r="C25" s="273"/>
      <c r="D25" s="274"/>
      <c r="E25" s="275">
        <v>0.59375</v>
      </c>
      <c r="F25" s="276"/>
      <c r="G25" s="9" t="str">
        <f>I9</f>
        <v>U</v>
      </c>
      <c r="H25" s="9" t="str">
        <f>K10</f>
        <v>F</v>
      </c>
      <c r="I25" s="277" t="s">
        <v>49</v>
      </c>
      <c r="J25" s="278"/>
      <c r="K25" s="10">
        <f>A11</f>
        <v>1</v>
      </c>
      <c r="L25" s="279" t="str">
        <f>C11</f>
        <v>PALHOÇA/FMEC/ATF</v>
      </c>
      <c r="M25" s="279"/>
      <c r="N25" s="279"/>
      <c r="O25" s="279"/>
      <c r="P25" s="279"/>
      <c r="Q25" s="279"/>
      <c r="R25" s="279"/>
      <c r="S25" s="279"/>
      <c r="T25" s="11">
        <f t="shared" si="0"/>
        <v>0</v>
      </c>
      <c r="U25" s="12" t="s">
        <v>8</v>
      </c>
      <c r="V25" s="13"/>
      <c r="W25" s="13"/>
      <c r="X25" s="13"/>
      <c r="Y25" s="13"/>
      <c r="Z25" s="13"/>
      <c r="AA25" s="11">
        <f t="shared" si="1"/>
        <v>0</v>
      </c>
      <c r="AB25" s="280" t="str">
        <f>C13</f>
        <v xml:space="preserve">COLEGIAL </v>
      </c>
      <c r="AC25" s="280"/>
      <c r="AD25" s="280"/>
      <c r="AE25" s="280"/>
      <c r="AF25" s="280"/>
      <c r="AG25" s="280"/>
      <c r="AH25" s="280"/>
      <c r="AI25" s="280"/>
      <c r="AJ25" s="14">
        <f>A13</f>
        <v>3</v>
      </c>
      <c r="AK25" s="15"/>
      <c r="AL25" s="16"/>
      <c r="AM25" s="15"/>
      <c r="AN25" s="16"/>
      <c r="AO25" s="15"/>
      <c r="AP25" s="16"/>
    </row>
    <row r="26" spans="1:42" ht="15">
      <c r="A26" s="6">
        <v>7</v>
      </c>
      <c r="B26" s="7"/>
      <c r="C26" s="273"/>
      <c r="D26" s="274"/>
      <c r="E26" s="275">
        <v>0.625</v>
      </c>
      <c r="F26" s="276"/>
      <c r="G26" s="9" t="str">
        <f>I9</f>
        <v>U</v>
      </c>
      <c r="H26" s="9" t="str">
        <f>K10</f>
        <v>F</v>
      </c>
      <c r="I26" s="277" t="s">
        <v>49</v>
      </c>
      <c r="J26" s="278"/>
      <c r="K26" s="10">
        <f>A12</f>
        <v>2</v>
      </c>
      <c r="L26" s="279" t="str">
        <f>C12</f>
        <v>APAV/FORQUILHINHA</v>
      </c>
      <c r="M26" s="279"/>
      <c r="N26" s="279"/>
      <c r="O26" s="279"/>
      <c r="P26" s="279"/>
      <c r="Q26" s="279"/>
      <c r="R26" s="279"/>
      <c r="S26" s="279"/>
      <c r="T26" s="11">
        <f t="shared" si="0"/>
        <v>0</v>
      </c>
      <c r="U26" s="12" t="s">
        <v>8</v>
      </c>
      <c r="V26" s="13"/>
      <c r="W26" s="13"/>
      <c r="X26" s="13"/>
      <c r="Y26" s="13"/>
      <c r="Z26" s="13"/>
      <c r="AA26" s="11">
        <f t="shared" si="1"/>
        <v>0</v>
      </c>
      <c r="AB26" s="280" t="str">
        <f>C15</f>
        <v xml:space="preserve">MORRO DA FUMAÇA </v>
      </c>
      <c r="AC26" s="280"/>
      <c r="AD26" s="280"/>
      <c r="AE26" s="280"/>
      <c r="AF26" s="280"/>
      <c r="AG26" s="280"/>
      <c r="AH26" s="280"/>
      <c r="AI26" s="280"/>
      <c r="AJ26" s="14">
        <f>A15</f>
        <v>5</v>
      </c>
      <c r="AK26" s="36"/>
      <c r="AL26" s="37"/>
      <c r="AM26" s="36"/>
      <c r="AN26" s="37"/>
      <c r="AO26" s="36"/>
      <c r="AP26" s="37"/>
    </row>
    <row r="27" spans="1:42" ht="15">
      <c r="A27" s="6">
        <v>8</v>
      </c>
      <c r="B27" s="7"/>
      <c r="C27" s="273"/>
      <c r="D27" s="274"/>
      <c r="E27" s="275">
        <v>0.65625</v>
      </c>
      <c r="F27" s="276"/>
      <c r="G27" s="9" t="str">
        <f>I9</f>
        <v>U</v>
      </c>
      <c r="H27" s="9" t="str">
        <f>K10</f>
        <v>F</v>
      </c>
      <c r="I27" s="277" t="s">
        <v>49</v>
      </c>
      <c r="J27" s="278"/>
      <c r="K27" s="10">
        <f>A11</f>
        <v>1</v>
      </c>
      <c r="L27" s="279" t="str">
        <f>C11</f>
        <v>PALHOÇA/FMEC/ATF</v>
      </c>
      <c r="M27" s="279"/>
      <c r="N27" s="279"/>
      <c r="O27" s="279"/>
      <c r="P27" s="279"/>
      <c r="Q27" s="279"/>
      <c r="R27" s="279"/>
      <c r="S27" s="279"/>
      <c r="T27" s="11">
        <f t="shared" si="0"/>
        <v>0</v>
      </c>
      <c r="U27" s="12" t="s">
        <v>8</v>
      </c>
      <c r="V27" s="13"/>
      <c r="W27" s="13"/>
      <c r="X27" s="13"/>
      <c r="Y27" s="13"/>
      <c r="Z27" s="13"/>
      <c r="AA27" s="11">
        <f t="shared" si="1"/>
        <v>0</v>
      </c>
      <c r="AB27" s="280" t="str">
        <f>C14</f>
        <v>TUBARÃO/FMEC/AUT</v>
      </c>
      <c r="AC27" s="280"/>
      <c r="AD27" s="280"/>
      <c r="AE27" s="280"/>
      <c r="AF27" s="280"/>
      <c r="AG27" s="280"/>
      <c r="AH27" s="280"/>
      <c r="AI27" s="280"/>
      <c r="AJ27" s="14">
        <f>A14</f>
        <v>4</v>
      </c>
      <c r="AK27" s="15"/>
      <c r="AL27" s="16"/>
      <c r="AM27" s="15"/>
      <c r="AN27" s="16"/>
      <c r="AO27" s="15"/>
      <c r="AP27" s="16"/>
    </row>
    <row r="28" spans="1:42" ht="15">
      <c r="A28" s="6">
        <v>9</v>
      </c>
      <c r="B28" s="7"/>
      <c r="C28" s="273"/>
      <c r="D28" s="274"/>
      <c r="E28" s="275">
        <v>0.6875</v>
      </c>
      <c r="F28" s="276"/>
      <c r="G28" s="9" t="str">
        <f>I9</f>
        <v>U</v>
      </c>
      <c r="H28" s="9" t="str">
        <f>K10</f>
        <v>F</v>
      </c>
      <c r="I28" s="277" t="s">
        <v>49</v>
      </c>
      <c r="J28" s="278"/>
      <c r="K28" s="10">
        <f>A15</f>
        <v>5</v>
      </c>
      <c r="L28" s="279" t="str">
        <f>C15</f>
        <v xml:space="preserve">MORRO DA FUMAÇA </v>
      </c>
      <c r="M28" s="279"/>
      <c r="N28" s="279"/>
      <c r="O28" s="279"/>
      <c r="P28" s="279"/>
      <c r="Q28" s="279"/>
      <c r="R28" s="279"/>
      <c r="S28" s="279"/>
      <c r="T28" s="11">
        <f t="shared" si="0"/>
        <v>0</v>
      </c>
      <c r="U28" s="12" t="s">
        <v>8</v>
      </c>
      <c r="V28" s="13"/>
      <c r="W28" s="13"/>
      <c r="X28" s="13"/>
      <c r="Y28" s="13"/>
      <c r="Z28" s="13"/>
      <c r="AA28" s="11">
        <f t="shared" si="1"/>
        <v>0</v>
      </c>
      <c r="AB28" s="280" t="str">
        <f>C13</f>
        <v xml:space="preserve">COLEGIAL </v>
      </c>
      <c r="AC28" s="280"/>
      <c r="AD28" s="280"/>
      <c r="AE28" s="280"/>
      <c r="AF28" s="280"/>
      <c r="AG28" s="280"/>
      <c r="AH28" s="280"/>
      <c r="AI28" s="280"/>
      <c r="AJ28" s="14">
        <f>A13</f>
        <v>3</v>
      </c>
      <c r="AK28" s="36"/>
      <c r="AL28" s="37"/>
      <c r="AM28" s="36"/>
      <c r="AN28" s="37"/>
      <c r="AO28" s="36"/>
      <c r="AP28" s="37"/>
    </row>
    <row r="29" spans="1:42" ht="15">
      <c r="A29" s="6">
        <v>10</v>
      </c>
      <c r="B29" s="7"/>
      <c r="C29" s="273"/>
      <c r="D29" s="274"/>
      <c r="E29" s="275">
        <v>0.71875</v>
      </c>
      <c r="F29" s="276"/>
      <c r="G29" s="9" t="str">
        <f>I9</f>
        <v>U</v>
      </c>
      <c r="H29" s="9" t="str">
        <f>K10</f>
        <v>F</v>
      </c>
      <c r="I29" s="277" t="s">
        <v>49</v>
      </c>
      <c r="J29" s="278"/>
      <c r="K29" s="10">
        <f>A14</f>
        <v>4</v>
      </c>
      <c r="L29" s="279" t="str">
        <f>C14</f>
        <v>TUBARÃO/FMEC/AUT</v>
      </c>
      <c r="M29" s="279"/>
      <c r="N29" s="279"/>
      <c r="O29" s="279"/>
      <c r="P29" s="279"/>
      <c r="Q29" s="279"/>
      <c r="R29" s="279"/>
      <c r="S29" s="279"/>
      <c r="T29" s="11">
        <f t="shared" si="0"/>
        <v>0</v>
      </c>
      <c r="U29" s="12" t="s">
        <v>8</v>
      </c>
      <c r="V29" s="13"/>
      <c r="W29" s="13"/>
      <c r="X29" s="13"/>
      <c r="Y29" s="13"/>
      <c r="Z29" s="13"/>
      <c r="AA29" s="11">
        <f t="shared" si="1"/>
        <v>0</v>
      </c>
      <c r="AB29" s="280" t="str">
        <f>C12</f>
        <v>APAV/FORQUILHINHA</v>
      </c>
      <c r="AC29" s="280"/>
      <c r="AD29" s="280"/>
      <c r="AE29" s="280"/>
      <c r="AF29" s="280"/>
      <c r="AG29" s="280"/>
      <c r="AH29" s="280"/>
      <c r="AI29" s="280"/>
      <c r="AJ29" s="14">
        <f>A12</f>
        <v>2</v>
      </c>
      <c r="AK29" s="36"/>
      <c r="AL29" s="37"/>
      <c r="AM29" s="36"/>
      <c r="AN29" s="37"/>
      <c r="AO29" s="36"/>
      <c r="AP29" s="37"/>
    </row>
    <row r="32" spans="1:42" ht="15.75">
      <c r="A32" s="57" t="s">
        <v>62</v>
      </c>
    </row>
    <row r="33" spans="1:42" ht="15">
      <c r="A33" s="61"/>
    </row>
    <row r="34" spans="1:42" ht="15">
      <c r="A34" s="61"/>
    </row>
    <row r="35" spans="1:42" ht="15.75">
      <c r="A35" s="63" t="s">
        <v>63</v>
      </c>
    </row>
    <row r="37" spans="1:42" ht="20.25">
      <c r="A37" s="61" t="s">
        <v>64</v>
      </c>
      <c r="B37" s="61"/>
      <c r="C37" s="61"/>
      <c r="D37" s="61"/>
      <c r="E37" s="62"/>
      <c r="F37" s="64" t="str">
        <f>IF(T29&lt;&gt;AA29,Z11,"1º Lugar")</f>
        <v>1º Lugar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1:42" ht="15">
      <c r="A38" s="61"/>
      <c r="B38" s="61"/>
      <c r="C38" s="61"/>
      <c r="D38" s="61"/>
      <c r="E38" s="62"/>
    </row>
    <row r="39" spans="1:42" ht="18">
      <c r="A39" s="61" t="s">
        <v>66</v>
      </c>
      <c r="B39" s="61"/>
      <c r="C39" s="61"/>
      <c r="D39" s="61"/>
      <c r="E39" s="62"/>
      <c r="F39" s="65" t="str">
        <f>IF(T29&lt;&gt;AA29,Z12,"2º Lugar")</f>
        <v>2º Lugar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</row>
    <row r="40" spans="1:42" ht="15">
      <c r="A40" s="61"/>
      <c r="B40" s="61"/>
      <c r="C40" s="61"/>
      <c r="D40" s="61"/>
      <c r="E40" s="62"/>
    </row>
    <row r="41" spans="1:42" ht="15.75">
      <c r="A41" s="61" t="s">
        <v>68</v>
      </c>
      <c r="B41" s="61"/>
      <c r="C41" s="61"/>
      <c r="D41" s="61"/>
      <c r="E41" s="62"/>
      <c r="F41" s="66" t="str">
        <f>IF(T29&lt;&gt;AA29,Z13,"3º Lugar")</f>
        <v>3º Lugar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</row>
    <row r="42" spans="1:42" ht="15">
      <c r="A42" s="61"/>
      <c r="B42" s="61"/>
      <c r="C42" s="61"/>
      <c r="D42" s="61"/>
      <c r="E42" s="62"/>
    </row>
    <row r="43" spans="1:42" ht="15">
      <c r="A43" s="61" t="s">
        <v>70</v>
      </c>
      <c r="B43" s="61"/>
      <c r="C43" s="61"/>
      <c r="D43" s="61"/>
      <c r="E43" s="62"/>
      <c r="F43" s="67" t="str">
        <f>IF(T29&lt;&gt;AA29,Z14,"4º Lugar")</f>
        <v>4º Lugar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</row>
    <row r="45" spans="1:42" ht="15">
      <c r="A45" s="61" t="s">
        <v>84</v>
      </c>
      <c r="B45" s="61"/>
      <c r="C45" s="61"/>
      <c r="D45" s="61"/>
      <c r="E45" s="62"/>
      <c r="F45" s="67" t="str">
        <f>IF(T29&lt;&gt;AA29,Z15,"5º Lugar")</f>
        <v>5º Lugar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59" spans="1:42">
      <c r="A59" s="2" t="s">
        <v>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"/>
      <c r="AJ59" s="3"/>
      <c r="AK59" s="3"/>
      <c r="AL59" s="3"/>
      <c r="AM59" s="3"/>
      <c r="AN59" s="3"/>
      <c r="AO59" s="3"/>
      <c r="AP59" s="3"/>
    </row>
    <row r="60" spans="1:42">
      <c r="A60" s="4" t="s">
        <v>1</v>
      </c>
      <c r="B60" s="4"/>
      <c r="C60" s="281" t="s">
        <v>2</v>
      </c>
      <c r="D60" s="281"/>
      <c r="E60" s="281" t="s">
        <v>3</v>
      </c>
      <c r="F60" s="281"/>
      <c r="G60" s="4" t="s">
        <v>4</v>
      </c>
      <c r="H60" s="4" t="s">
        <v>5</v>
      </c>
      <c r="I60" s="419" t="s">
        <v>6</v>
      </c>
      <c r="J60" s="419"/>
      <c r="L60" s="281" t="s">
        <v>7</v>
      </c>
      <c r="M60" s="281"/>
      <c r="N60" s="281"/>
      <c r="O60" s="281"/>
      <c r="P60" s="281"/>
      <c r="Q60" s="281"/>
      <c r="R60" s="281"/>
      <c r="S60" s="281"/>
      <c r="T60" s="4"/>
      <c r="U60" s="4" t="s">
        <v>8</v>
      </c>
      <c r="V60" s="4"/>
      <c r="W60" s="4"/>
      <c r="X60" s="4"/>
      <c r="Y60" s="4"/>
      <c r="Z60" s="4"/>
      <c r="AA60" s="5"/>
      <c r="AB60" s="281" t="s">
        <v>7</v>
      </c>
      <c r="AC60" s="281"/>
      <c r="AD60" s="281"/>
      <c r="AE60" s="281"/>
      <c r="AF60" s="281"/>
      <c r="AG60" s="281"/>
      <c r="AH60" s="281"/>
      <c r="AI60" s="281"/>
      <c r="AK60" s="281" t="s">
        <v>9</v>
      </c>
      <c r="AL60" s="281"/>
      <c r="AM60" s="281" t="s">
        <v>10</v>
      </c>
      <c r="AN60" s="281"/>
      <c r="AO60" s="281" t="s">
        <v>11</v>
      </c>
      <c r="AP60" s="281"/>
    </row>
    <row r="61" spans="1:42" ht="15">
      <c r="A61" s="6">
        <v>7</v>
      </c>
      <c r="B61" s="7"/>
      <c r="C61" s="273"/>
      <c r="D61" s="274"/>
      <c r="E61" s="275">
        <v>0.45833333333333331</v>
      </c>
      <c r="F61" s="276"/>
      <c r="G61" s="9"/>
      <c r="H61" s="9" t="s">
        <v>12</v>
      </c>
      <c r="I61" s="277" t="s">
        <v>13</v>
      </c>
      <c r="J61" s="278"/>
      <c r="K61" s="10" t="s">
        <v>14</v>
      </c>
      <c r="L61" s="279" t="e">
        <f>IF(#REF!=6,#REF!,"1A")</f>
        <v>#REF!</v>
      </c>
      <c r="M61" s="279"/>
      <c r="N61" s="279"/>
      <c r="O61" s="279"/>
      <c r="P61" s="279"/>
      <c r="Q61" s="279"/>
      <c r="R61" s="279"/>
      <c r="S61" s="279"/>
      <c r="T61" s="11">
        <f>(IF(AK61&gt;AL61,1,0))+(IF(AM61&gt;AN61,1,0))+(IF(AO61&gt;AP61,1,0))</f>
        <v>0</v>
      </c>
      <c r="U61" s="12" t="s">
        <v>8</v>
      </c>
      <c r="V61" s="13"/>
      <c r="W61" s="13"/>
      <c r="X61" s="13"/>
      <c r="Y61" s="13"/>
      <c r="Z61" s="13"/>
      <c r="AA61" s="11">
        <f>(IF(AL61&gt;AK61,1,0))+(IF(AN61&gt;AM61,1,0))+(IF(AP61&gt;AO61,1,0))</f>
        <v>0</v>
      </c>
      <c r="AB61" s="280" t="e">
        <f>IF(#REF!=6,#REF!,"2B")</f>
        <v>#REF!</v>
      </c>
      <c r="AC61" s="280"/>
      <c r="AD61" s="280"/>
      <c r="AE61" s="280"/>
      <c r="AF61" s="280"/>
      <c r="AG61" s="280"/>
      <c r="AH61" s="280"/>
      <c r="AI61" s="280"/>
      <c r="AJ61" s="14" t="s">
        <v>15</v>
      </c>
      <c r="AK61" s="15"/>
      <c r="AL61" s="16"/>
      <c r="AM61" s="15"/>
      <c r="AN61" s="16"/>
      <c r="AO61" s="15"/>
      <c r="AP61" s="16"/>
    </row>
    <row r="62" spans="1:42" ht="15">
      <c r="A62" s="6">
        <f>A61+1</f>
        <v>8</v>
      </c>
      <c r="B62" s="7"/>
      <c r="C62" s="273"/>
      <c r="D62" s="274"/>
      <c r="E62" s="275">
        <f>TIME(1,0,0)+E61</f>
        <v>0.5</v>
      </c>
      <c r="F62" s="276"/>
      <c r="G62" s="9"/>
      <c r="H62" s="9" t="str">
        <f>H61</f>
        <v>M</v>
      </c>
      <c r="I62" s="277" t="s">
        <v>16</v>
      </c>
      <c r="J62" s="278"/>
      <c r="K62" s="10" t="s">
        <v>17</v>
      </c>
      <c r="L62" s="279" t="e">
        <f>IF(#REF!=6,#REF!,"1B")</f>
        <v>#REF!</v>
      </c>
      <c r="M62" s="279"/>
      <c r="N62" s="279"/>
      <c r="O62" s="279"/>
      <c r="P62" s="279"/>
      <c r="Q62" s="279"/>
      <c r="R62" s="279"/>
      <c r="S62" s="279"/>
      <c r="T62" s="11">
        <f>(IF(AK62&gt;AL62,1,0))+(IF(AM62&gt;AN62,1,0))+(IF(AO62&gt;AP62,1,0))</f>
        <v>0</v>
      </c>
      <c r="U62" s="12" t="s">
        <v>8</v>
      </c>
      <c r="V62" s="13"/>
      <c r="W62" s="13"/>
      <c r="X62" s="13"/>
      <c r="Y62" s="13"/>
      <c r="Z62" s="13"/>
      <c r="AA62" s="11">
        <f>(IF(AL62&gt;AK62,1,0))+(IF(AN62&gt;AM62,1,0))+(IF(AP62&gt;AO62,1,0))</f>
        <v>0</v>
      </c>
      <c r="AB62" s="280" t="e">
        <f>IF(#REF!=6,#REF!,"2A")</f>
        <v>#REF!</v>
      </c>
      <c r="AC62" s="280"/>
      <c r="AD62" s="280"/>
      <c r="AE62" s="280"/>
      <c r="AF62" s="280"/>
      <c r="AG62" s="280"/>
      <c r="AH62" s="280"/>
      <c r="AI62" s="280"/>
      <c r="AJ62" s="14" t="s">
        <v>18</v>
      </c>
      <c r="AK62" s="15"/>
      <c r="AL62" s="16"/>
      <c r="AM62" s="15"/>
      <c r="AN62" s="16"/>
      <c r="AO62" s="15"/>
      <c r="AP62" s="16"/>
    </row>
    <row r="63" spans="1:42" ht="15">
      <c r="A63" s="6">
        <f>A62+1</f>
        <v>9</v>
      </c>
      <c r="B63" s="7"/>
      <c r="C63" s="273"/>
      <c r="D63" s="274"/>
      <c r="E63" s="275">
        <f t="shared" ref="E63:E64" si="2">TIME(1,0,0)+E62</f>
        <v>0.54166666666666663</v>
      </c>
      <c r="F63" s="276"/>
      <c r="G63" s="9"/>
      <c r="H63" s="9" t="str">
        <f>H62</f>
        <v>M</v>
      </c>
      <c r="I63" s="277" t="s">
        <v>19</v>
      </c>
      <c r="J63" s="278"/>
      <c r="K63" s="10" t="s">
        <v>20</v>
      </c>
      <c r="L63" s="279" t="str">
        <f>IF(T61&lt;AA61,L61,IF(AA61&lt;T61,AB61,IF(T61=AA61,"P"&amp;A61)))</f>
        <v>P7</v>
      </c>
      <c r="M63" s="279"/>
      <c r="N63" s="279"/>
      <c r="O63" s="279"/>
      <c r="P63" s="279"/>
      <c r="Q63" s="279"/>
      <c r="R63" s="279"/>
      <c r="S63" s="279"/>
      <c r="T63" s="11">
        <f>(IF(AK63&gt;AL63,1,0))+(IF(AM63&gt;AN63,1,0))+(IF(AO63&gt;AP63,1,0))</f>
        <v>0</v>
      </c>
      <c r="U63" s="12" t="s">
        <v>8</v>
      </c>
      <c r="V63" s="13"/>
      <c r="W63" s="13"/>
      <c r="X63" s="13"/>
      <c r="Y63" s="13"/>
      <c r="Z63" s="13"/>
      <c r="AA63" s="11">
        <f>(IF(AL63&gt;AK63,1,0))+(IF(AN63&gt;AM63,1,0))+(IF(AP63&gt;AO63,1,0))</f>
        <v>0</v>
      </c>
      <c r="AB63" s="280" t="str">
        <f>IF(T62&lt;AA62,L62,IF(AA62&lt;T62,AB62,IF(T62=AA62,"P"&amp;A62)))</f>
        <v>P8</v>
      </c>
      <c r="AC63" s="280"/>
      <c r="AD63" s="280"/>
      <c r="AE63" s="280"/>
      <c r="AF63" s="280"/>
      <c r="AG63" s="280"/>
      <c r="AH63" s="280"/>
      <c r="AI63" s="280"/>
      <c r="AJ63" s="14" t="s">
        <v>21</v>
      </c>
      <c r="AK63" s="15"/>
      <c r="AL63" s="16"/>
      <c r="AM63" s="15"/>
      <c r="AN63" s="16"/>
      <c r="AO63" s="15"/>
      <c r="AP63" s="16"/>
    </row>
    <row r="64" spans="1:42" ht="15">
      <c r="A64" s="6">
        <f>A63+1</f>
        <v>10</v>
      </c>
      <c r="B64" s="7"/>
      <c r="C64" s="273"/>
      <c r="D64" s="274"/>
      <c r="E64" s="275">
        <f t="shared" si="2"/>
        <v>0.58333333333333326</v>
      </c>
      <c r="F64" s="276"/>
      <c r="G64" s="9"/>
      <c r="H64" s="9" t="str">
        <f>H63</f>
        <v>M</v>
      </c>
      <c r="I64" s="414" t="s">
        <v>22</v>
      </c>
      <c r="J64" s="415"/>
      <c r="K64" s="10" t="s">
        <v>23</v>
      </c>
      <c r="L64" s="279" t="str">
        <f>IF(T61&gt;AA61,L61,IF(AA61&gt;T61,AB61,IF(T61=AA61,"V"&amp;A61)))</f>
        <v>V7</v>
      </c>
      <c r="M64" s="279"/>
      <c r="N64" s="279"/>
      <c r="O64" s="279"/>
      <c r="P64" s="279"/>
      <c r="Q64" s="279"/>
      <c r="R64" s="279"/>
      <c r="S64" s="279"/>
      <c r="T64" s="11">
        <f>(IF(AK64&gt;AL64,1,0))+(IF(AM64&gt;AN64,1,0))+(IF(AO64&gt;AP64,1,0))</f>
        <v>0</v>
      </c>
      <c r="U64" s="12" t="s">
        <v>8</v>
      </c>
      <c r="V64" s="13"/>
      <c r="W64" s="13"/>
      <c r="X64" s="13"/>
      <c r="Y64" s="13"/>
      <c r="Z64" s="13"/>
      <c r="AA64" s="11">
        <f>(IF(AL64&gt;AK64,1,0))+(IF(AN64&gt;AM64,1,0))+(IF(AP64&gt;AO64,1,0))</f>
        <v>0</v>
      </c>
      <c r="AB64" s="280" t="str">
        <f>IF(T62&gt;AA62,L62,IF(AA62&gt;T62,AB62,IF(T62=AA62,"V"&amp;A62)))</f>
        <v>V8</v>
      </c>
      <c r="AC64" s="280"/>
      <c r="AD64" s="280"/>
      <c r="AE64" s="280"/>
      <c r="AF64" s="280"/>
      <c r="AG64" s="280"/>
      <c r="AH64" s="280"/>
      <c r="AI64" s="280"/>
      <c r="AJ64" s="14" t="s">
        <v>24</v>
      </c>
      <c r="AK64" s="15"/>
      <c r="AL64" s="16"/>
      <c r="AM64" s="15"/>
      <c r="AN64" s="16"/>
      <c r="AO64" s="15"/>
      <c r="AP64" s="16"/>
    </row>
    <row r="68" spans="1:42" ht="15.75">
      <c r="B68" s="57"/>
      <c r="C68" s="57"/>
      <c r="D68" s="57"/>
      <c r="E68" s="58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1:42" ht="15">
      <c r="B69" s="61"/>
      <c r="C69" s="61"/>
      <c r="D69" s="61"/>
      <c r="E69" s="62"/>
    </row>
    <row r="70" spans="1:42" ht="15">
      <c r="B70" s="61"/>
      <c r="C70" s="61"/>
      <c r="D70" s="61"/>
      <c r="E70" s="62"/>
    </row>
    <row r="71" spans="1:42" ht="15.75">
      <c r="B71" s="63"/>
      <c r="C71" s="63"/>
      <c r="D71" s="63"/>
      <c r="E71" s="62"/>
    </row>
    <row r="72" spans="1:42" ht="15">
      <c r="A72" s="61"/>
      <c r="B72" s="61"/>
      <c r="C72" s="61"/>
      <c r="D72" s="61"/>
      <c r="E72" s="62"/>
    </row>
    <row r="80" spans="1:42" ht="15">
      <c r="A80" s="61"/>
      <c r="B80" s="61"/>
      <c r="C80" s="61"/>
      <c r="D80" s="61"/>
      <c r="E80" s="62"/>
    </row>
    <row r="81" spans="1:42" ht="15">
      <c r="A81" s="61"/>
      <c r="B81" s="61"/>
      <c r="C81" s="61"/>
      <c r="D81" s="61"/>
      <c r="E81" s="68"/>
      <c r="K81" s="69"/>
      <c r="L81" s="70"/>
    </row>
    <row r="82" spans="1:42" ht="15">
      <c r="A82" s="61"/>
      <c r="B82" s="61"/>
      <c r="C82" s="61"/>
      <c r="D82" s="61"/>
      <c r="E82" s="68"/>
      <c r="K82" s="69"/>
      <c r="L82" s="70"/>
    </row>
    <row r="83" spans="1:42" ht="15.75">
      <c r="A83" s="63" t="s">
        <v>72</v>
      </c>
      <c r="B83" s="63"/>
      <c r="C83" s="63"/>
      <c r="D83" s="63"/>
      <c r="E83" s="68"/>
      <c r="K83" s="69"/>
      <c r="L83" s="70"/>
    </row>
    <row r="84" spans="1:42" ht="15">
      <c r="A84" s="61"/>
      <c r="B84" s="61"/>
      <c r="C84" s="61"/>
      <c r="D84" s="61"/>
      <c r="E84" s="68"/>
      <c r="K84" s="69"/>
      <c r="L84" s="70"/>
    </row>
    <row r="85" spans="1:42" ht="20.25">
      <c r="A85" s="61" t="s">
        <v>64</v>
      </c>
      <c r="B85" s="61"/>
      <c r="C85" s="61"/>
      <c r="D85" s="61"/>
      <c r="E85" s="68"/>
      <c r="F85" s="64" t="s">
        <v>73</v>
      </c>
      <c r="G85" s="59"/>
      <c r="H85" s="59"/>
      <c r="I85" s="59"/>
      <c r="J85" s="59"/>
      <c r="K85" s="71"/>
      <c r="L85" s="72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</row>
    <row r="86" spans="1:42" ht="15">
      <c r="A86" s="61"/>
      <c r="B86" s="61"/>
      <c r="C86" s="61"/>
      <c r="D86" s="61"/>
      <c r="E86" s="68"/>
      <c r="K86" s="69"/>
      <c r="L86" s="70"/>
    </row>
    <row r="87" spans="1:42" ht="18">
      <c r="A87" s="61" t="s">
        <v>66</v>
      </c>
      <c r="B87" s="61"/>
      <c r="C87" s="61"/>
      <c r="D87" s="61"/>
      <c r="E87" s="68"/>
      <c r="F87" s="65" t="s">
        <v>74</v>
      </c>
      <c r="G87" s="59"/>
      <c r="H87" s="59"/>
      <c r="I87" s="59"/>
      <c r="J87" s="59"/>
      <c r="K87" s="71"/>
      <c r="L87" s="72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</row>
    <row r="88" spans="1:42" ht="15">
      <c r="A88" s="61"/>
      <c r="B88" s="61"/>
      <c r="C88" s="61"/>
      <c r="D88" s="61"/>
      <c r="E88" s="68"/>
      <c r="K88" s="69"/>
      <c r="L88" s="70"/>
    </row>
    <row r="89" spans="1:42" ht="15.75">
      <c r="A89" s="61" t="s">
        <v>68</v>
      </c>
      <c r="B89" s="61"/>
      <c r="C89" s="61"/>
      <c r="D89" s="61"/>
      <c r="E89" s="68"/>
      <c r="F89" s="66" t="s">
        <v>75</v>
      </c>
      <c r="G89" s="59"/>
      <c r="H89" s="59"/>
      <c r="I89" s="59"/>
      <c r="J89" s="59"/>
      <c r="K89" s="71"/>
      <c r="L89" s="72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</row>
    <row r="91" spans="1:42" ht="15">
      <c r="A91" s="61" t="s">
        <v>70</v>
      </c>
      <c r="B91" s="61"/>
      <c r="C91" s="61"/>
      <c r="D91" s="61"/>
      <c r="E91" s="62"/>
      <c r="F91" s="67" t="s">
        <v>76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</row>
  </sheetData>
  <protectedRanges>
    <protectedRange sqref="C11:C15 E20:F29 F11:M15" name="Intervalo2"/>
    <protectedRange sqref="C11:C15 E20:F29 F11:M15" name="Intervalo1"/>
  </protectedRanges>
  <mergeCells count="160">
    <mergeCell ref="A1:AP2"/>
    <mergeCell ref="A3:AP3"/>
    <mergeCell ref="AO9:AP10"/>
    <mergeCell ref="K10:M10"/>
    <mergeCell ref="AA10:AB10"/>
    <mergeCell ref="AC10:AD10"/>
    <mergeCell ref="AE10:AG10"/>
    <mergeCell ref="AH10:AI10"/>
    <mergeCell ref="A9:H10"/>
    <mergeCell ref="I9:J10"/>
    <mergeCell ref="K9:M9"/>
    <mergeCell ref="N9:O10"/>
    <mergeCell ref="P9:Q10"/>
    <mergeCell ref="N12:O12"/>
    <mergeCell ref="P12:Q12"/>
    <mergeCell ref="R12:S12"/>
    <mergeCell ref="T12:U12"/>
    <mergeCell ref="AA12:AB12"/>
    <mergeCell ref="AJ10:AK10"/>
    <mergeCell ref="AL10:AN10"/>
    <mergeCell ref="N11:O11"/>
    <mergeCell ref="P11:Q11"/>
    <mergeCell ref="R11:S11"/>
    <mergeCell ref="T11:U11"/>
    <mergeCell ref="AA11:AB11"/>
    <mergeCell ref="AC11:AD11"/>
    <mergeCell ref="AE11:AG11"/>
    <mergeCell ref="R9:S10"/>
    <mergeCell ref="T9:U10"/>
    <mergeCell ref="AA9:AG9"/>
    <mergeCell ref="AH9:AN9"/>
    <mergeCell ref="AC12:AD12"/>
    <mergeCell ref="AE12:AG12"/>
    <mergeCell ref="AH12:AI12"/>
    <mergeCell ref="AJ12:AK12"/>
    <mergeCell ref="AL12:AN12"/>
    <mergeCell ref="AO12:AP12"/>
    <mergeCell ref="AH11:AI11"/>
    <mergeCell ref="AJ11:AK11"/>
    <mergeCell ref="AL11:AN11"/>
    <mergeCell ref="AO11:AP11"/>
    <mergeCell ref="AC13:AD13"/>
    <mergeCell ref="AE13:AG13"/>
    <mergeCell ref="AH13:AI13"/>
    <mergeCell ref="AJ13:AK13"/>
    <mergeCell ref="AL13:AN13"/>
    <mergeCell ref="AO13:AP13"/>
    <mergeCell ref="N13:O13"/>
    <mergeCell ref="P13:Q13"/>
    <mergeCell ref="R13:S13"/>
    <mergeCell ref="T13:U13"/>
    <mergeCell ref="AA13:AB13"/>
    <mergeCell ref="AC14:AD14"/>
    <mergeCell ref="AE14:AG14"/>
    <mergeCell ref="AH14:AI14"/>
    <mergeCell ref="AJ14:AK14"/>
    <mergeCell ref="AL14:AN14"/>
    <mergeCell ref="AO14:AP14"/>
    <mergeCell ref="N14:O14"/>
    <mergeCell ref="P14:Q14"/>
    <mergeCell ref="R14:S14"/>
    <mergeCell ref="T14:U14"/>
    <mergeCell ref="AA14:AB14"/>
    <mergeCell ref="AC15:AD15"/>
    <mergeCell ref="AE15:AG15"/>
    <mergeCell ref="AH15:AI15"/>
    <mergeCell ref="AJ15:AK15"/>
    <mergeCell ref="AL15:AN15"/>
    <mergeCell ref="AO15:AP15"/>
    <mergeCell ref="N15:O15"/>
    <mergeCell ref="P15:Q15"/>
    <mergeCell ref="R15:S15"/>
    <mergeCell ref="T15:U15"/>
    <mergeCell ref="AA15:AB15"/>
    <mergeCell ref="AM19:AN19"/>
    <mergeCell ref="AO19:AP19"/>
    <mergeCell ref="C20:D20"/>
    <mergeCell ref="E20:F20"/>
    <mergeCell ref="I20:J20"/>
    <mergeCell ref="L20:S20"/>
    <mergeCell ref="AB20:AI20"/>
    <mergeCell ref="C19:D19"/>
    <mergeCell ref="E19:F19"/>
    <mergeCell ref="I19:J19"/>
    <mergeCell ref="L19:S19"/>
    <mergeCell ref="AB19:AI19"/>
    <mergeCell ref="AK19:AL19"/>
    <mergeCell ref="C21:D21"/>
    <mergeCell ref="E21:F21"/>
    <mergeCell ref="I21:J21"/>
    <mergeCell ref="L21:S21"/>
    <mergeCell ref="AB21:AI21"/>
    <mergeCell ref="C22:D22"/>
    <mergeCell ref="E22:F22"/>
    <mergeCell ref="I22:J22"/>
    <mergeCell ref="L22:S22"/>
    <mergeCell ref="AB22:AI22"/>
    <mergeCell ref="C23:D23"/>
    <mergeCell ref="E23:F23"/>
    <mergeCell ref="I23:J23"/>
    <mergeCell ref="L23:S23"/>
    <mergeCell ref="AB23:AI23"/>
    <mergeCell ref="C24:D24"/>
    <mergeCell ref="E24:F24"/>
    <mergeCell ref="I24:J24"/>
    <mergeCell ref="L24:S24"/>
    <mergeCell ref="AB24:AI24"/>
    <mergeCell ref="C25:D25"/>
    <mergeCell ref="E25:F25"/>
    <mergeCell ref="I25:J25"/>
    <mergeCell ref="L25:S25"/>
    <mergeCell ref="AB25:AI25"/>
    <mergeCell ref="C26:D26"/>
    <mergeCell ref="E26:F26"/>
    <mergeCell ref="I26:J26"/>
    <mergeCell ref="L26:S26"/>
    <mergeCell ref="AB26:AI26"/>
    <mergeCell ref="C29:D29"/>
    <mergeCell ref="E29:F29"/>
    <mergeCell ref="I29:J29"/>
    <mergeCell ref="L29:S29"/>
    <mergeCell ref="AB29:AI29"/>
    <mergeCell ref="C27:D27"/>
    <mergeCell ref="E27:F27"/>
    <mergeCell ref="I27:J27"/>
    <mergeCell ref="L27:S27"/>
    <mergeCell ref="AB27:AI27"/>
    <mergeCell ref="C28:D28"/>
    <mergeCell ref="E28:F28"/>
    <mergeCell ref="I28:J28"/>
    <mergeCell ref="L28:S28"/>
    <mergeCell ref="AB28:AI28"/>
    <mergeCell ref="AM60:AN60"/>
    <mergeCell ref="AO60:AP60"/>
    <mergeCell ref="C61:D61"/>
    <mergeCell ref="E61:F61"/>
    <mergeCell ref="I61:J61"/>
    <mergeCell ref="L61:S61"/>
    <mergeCell ref="AB61:AI61"/>
    <mergeCell ref="C60:D60"/>
    <mergeCell ref="E60:F60"/>
    <mergeCell ref="I60:J60"/>
    <mergeCell ref="L60:S60"/>
    <mergeCell ref="AB60:AI60"/>
    <mergeCell ref="AK60:AL60"/>
    <mergeCell ref="C64:D64"/>
    <mergeCell ref="E64:F64"/>
    <mergeCell ref="I64:J64"/>
    <mergeCell ref="L64:S64"/>
    <mergeCell ref="AB64:AI64"/>
    <mergeCell ref="C62:D62"/>
    <mergeCell ref="E62:F62"/>
    <mergeCell ref="I62:J62"/>
    <mergeCell ref="L62:S62"/>
    <mergeCell ref="AB62:AI62"/>
    <mergeCell ref="C63:D63"/>
    <mergeCell ref="E63:F63"/>
    <mergeCell ref="I63:J63"/>
    <mergeCell ref="L63:S63"/>
    <mergeCell ref="AB63:AI63"/>
  </mergeCells>
  <conditionalFormatting sqref="AO11:AP15">
    <cfRule type="cellIs" dxfId="19" priority="1" stopIfTrue="1" operator="equal">
      <formula>"1o"</formula>
    </cfRule>
    <cfRule type="cellIs" dxfId="18" priority="2" stopIfTrue="1" operator="equal">
      <formula>"2o"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</sheetPr>
  <dimension ref="A1:AN35"/>
  <sheetViews>
    <sheetView zoomScale="107" workbookViewId="0">
      <selection activeCell="AA25" sqref="AA25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19" width="2.7109375" style="1" customWidth="1"/>
    <col min="20" max="21" width="9.140625" style="1" hidden="1" customWidth="1"/>
    <col min="22" max="22" width="7" style="1" hidden="1" customWidth="1"/>
    <col min="23" max="23" width="4.5703125" style="1" hidden="1" customWidth="1"/>
    <col min="24" max="24" width="8" style="1" hidden="1" customWidth="1"/>
    <col min="25" max="40" width="2.7109375" style="1" customWidth="1"/>
    <col min="41" max="16384" width="9.140625" style="1"/>
  </cols>
  <sheetData>
    <row r="1" spans="1:40" ht="12.75" customHeight="1">
      <c r="A1" s="421" t="s">
        <v>85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3"/>
    </row>
    <row r="2" spans="1:40" ht="12.75" customHeight="1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6"/>
    </row>
    <row r="3" spans="1:40" ht="12.75" customHeigh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6"/>
    </row>
    <row r="4" spans="1:40" ht="12.75" customHeight="1" thickBot="1">
      <c r="A4" s="416" t="s">
        <v>86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8"/>
    </row>
    <row r="5" spans="1:40" ht="12.75" customHeight="1"/>
    <row r="6" spans="1:40" ht="12.75" customHeight="1" thickBot="1"/>
    <row r="7" spans="1:40" ht="12.75" customHeight="1">
      <c r="A7" s="363" t="s">
        <v>25</v>
      </c>
      <c r="B7" s="364"/>
      <c r="C7" s="364"/>
      <c r="D7" s="364"/>
      <c r="E7" s="364"/>
      <c r="F7" s="364"/>
      <c r="G7" s="367" t="s">
        <v>26</v>
      </c>
      <c r="H7" s="368"/>
      <c r="I7" s="371" t="s">
        <v>5</v>
      </c>
      <c r="J7" s="372"/>
      <c r="K7" s="373"/>
      <c r="L7" s="344" t="s">
        <v>27</v>
      </c>
      <c r="M7" s="345"/>
      <c r="N7" s="344" t="s">
        <v>28</v>
      </c>
      <c r="O7" s="345"/>
      <c r="P7" s="344" t="s">
        <v>29</v>
      </c>
      <c r="Q7" s="345"/>
      <c r="R7" s="348" t="s">
        <v>30</v>
      </c>
      <c r="S7" s="349"/>
      <c r="T7" s="17">
        <f>SUM(L9:M12)</f>
        <v>0</v>
      </c>
      <c r="U7" s="18">
        <v>12</v>
      </c>
      <c r="V7" s="18"/>
      <c r="W7" s="18"/>
      <c r="X7" s="18"/>
      <c r="Y7" s="352" t="s">
        <v>31</v>
      </c>
      <c r="Z7" s="353"/>
      <c r="AA7" s="353"/>
      <c r="AB7" s="353"/>
      <c r="AC7" s="353"/>
      <c r="AD7" s="353"/>
      <c r="AE7" s="354"/>
      <c r="AF7" s="352" t="s">
        <v>32</v>
      </c>
      <c r="AG7" s="353"/>
      <c r="AH7" s="353"/>
      <c r="AI7" s="353"/>
      <c r="AJ7" s="353"/>
      <c r="AK7" s="353"/>
      <c r="AL7" s="354"/>
      <c r="AM7" s="355" t="s">
        <v>33</v>
      </c>
      <c r="AN7" s="356"/>
    </row>
    <row r="8" spans="1:40" ht="12.75" customHeight="1" thickBot="1">
      <c r="A8" s="365"/>
      <c r="B8" s="366"/>
      <c r="C8" s="366"/>
      <c r="D8" s="366"/>
      <c r="E8" s="366"/>
      <c r="F8" s="366"/>
      <c r="G8" s="369"/>
      <c r="H8" s="370"/>
      <c r="I8" s="359" t="s">
        <v>12</v>
      </c>
      <c r="J8" s="360"/>
      <c r="K8" s="361"/>
      <c r="L8" s="346"/>
      <c r="M8" s="347"/>
      <c r="N8" s="346"/>
      <c r="O8" s="347"/>
      <c r="P8" s="346"/>
      <c r="Q8" s="347"/>
      <c r="R8" s="350"/>
      <c r="S8" s="351"/>
      <c r="T8" s="19" t="s">
        <v>34</v>
      </c>
      <c r="U8" s="20" t="s">
        <v>35</v>
      </c>
      <c r="V8" s="20" t="s">
        <v>36</v>
      </c>
      <c r="W8" s="20" t="s">
        <v>37</v>
      </c>
      <c r="X8" s="20" t="s">
        <v>38</v>
      </c>
      <c r="Y8" s="362" t="s">
        <v>39</v>
      </c>
      <c r="Z8" s="335"/>
      <c r="AA8" s="334" t="s">
        <v>40</v>
      </c>
      <c r="AB8" s="335"/>
      <c r="AC8" s="334" t="s">
        <v>41</v>
      </c>
      <c r="AD8" s="336"/>
      <c r="AE8" s="337"/>
      <c r="AF8" s="362" t="s">
        <v>39</v>
      </c>
      <c r="AG8" s="335"/>
      <c r="AH8" s="334" t="s">
        <v>40</v>
      </c>
      <c r="AI8" s="335"/>
      <c r="AJ8" s="334" t="s">
        <v>41</v>
      </c>
      <c r="AK8" s="336"/>
      <c r="AL8" s="337"/>
      <c r="AM8" s="357"/>
      <c r="AN8" s="358"/>
    </row>
    <row r="9" spans="1:40" ht="12.75" customHeight="1">
      <c r="A9" s="21">
        <v>1</v>
      </c>
      <c r="B9" s="85">
        <v>1</v>
      </c>
      <c r="C9" s="397" t="s">
        <v>50</v>
      </c>
      <c r="D9" s="339"/>
      <c r="E9" s="339"/>
      <c r="F9" s="339"/>
      <c r="G9" s="339"/>
      <c r="H9" s="339"/>
      <c r="I9" s="339"/>
      <c r="J9" s="339"/>
      <c r="K9" s="340"/>
      <c r="L9" s="326">
        <f>SUM(IF(R21=2,1,0))+(IF(R19=2,1,0))+(IF(R17=2,1,0))+(IF(Y17=2,1,0))+(IF(Y19=2,1,0))+(IF(Y21=2,1,0))</f>
        <v>0</v>
      </c>
      <c r="M9" s="341"/>
      <c r="N9" s="326">
        <f>SUM(IF(R21&gt;Y21,1,0))+(IF(R19&gt;Y19,1,0))+(IF(R17&gt;Y17,1,0))</f>
        <v>0</v>
      </c>
      <c r="O9" s="341"/>
      <c r="P9" s="326">
        <f>SUM(IF(Y21&gt;R21,1,0))+(IF(Y19&gt;R19,1,0))+(IF(Y17&gt;R17,1,0))</f>
        <v>0</v>
      </c>
      <c r="Q9" s="341"/>
      <c r="R9" s="342">
        <f>SUM(N9*2)+(P9)</f>
        <v>0</v>
      </c>
      <c r="S9" s="343"/>
      <c r="T9" s="23" t="e">
        <f>(N9*10)+(R9*1000)+((Y9*100)-(AA9*100))+AJ9</f>
        <v>#VALUE!</v>
      </c>
      <c r="U9" s="24" t="e">
        <f>LARGE(T9:T12,B9)</f>
        <v>#VALUE!</v>
      </c>
      <c r="V9" s="24" t="e">
        <f>MATCH(U9,T9:T12,0)</f>
        <v>#VALUE!</v>
      </c>
      <c r="W9" s="24" t="s">
        <v>43</v>
      </c>
      <c r="X9" s="24" t="e">
        <f>VLOOKUP(V9,B9:AL12,2)</f>
        <v>#VALUE!</v>
      </c>
      <c r="Y9" s="326">
        <f>SUM(R21+R19+R17)</f>
        <v>0</v>
      </c>
      <c r="Z9" s="327"/>
      <c r="AA9" s="328">
        <f>SUM(Y21+Y19+Y17)</f>
        <v>0</v>
      </c>
      <c r="AB9" s="327"/>
      <c r="AC9" s="329" t="str">
        <f>IF(AA9=0,"INF", Y9/AA9)</f>
        <v>INF</v>
      </c>
      <c r="AD9" s="330"/>
      <c r="AE9" s="331"/>
      <c r="AF9" s="326">
        <f>SUM(((AI21+AK21+AM21)+(AI19+AK19+AM19)+(AI17+AK17+AM17)))</f>
        <v>0</v>
      </c>
      <c r="AG9" s="327"/>
      <c r="AH9" s="328">
        <f>SUM((AJ21+AL21+AN21)+(AJ19+AL19+AN19)+(AJ17+AL17+AN17))</f>
        <v>0</v>
      </c>
      <c r="AI9" s="327"/>
      <c r="AJ9" s="329" t="str">
        <f>IF(AH9=0,"INF",AF9/AH9)</f>
        <v>INF</v>
      </c>
      <c r="AK9" s="330"/>
      <c r="AL9" s="331"/>
      <c r="AM9" s="332" t="e">
        <f>IF(C9=X9,"1o",IF(C9=X10,"2o",IF(C9=X11,"3o",IF(C9=X12,"4o"))))</f>
        <v>#VALUE!</v>
      </c>
      <c r="AN9" s="333"/>
    </row>
    <row r="10" spans="1:40" ht="12.75" customHeight="1">
      <c r="A10" s="25">
        <v>2</v>
      </c>
      <c r="B10" s="86">
        <v>2</v>
      </c>
      <c r="C10" s="420" t="s">
        <v>51</v>
      </c>
      <c r="D10" s="320"/>
      <c r="E10" s="320"/>
      <c r="F10" s="320"/>
      <c r="G10" s="320"/>
      <c r="H10" s="320"/>
      <c r="I10" s="320"/>
      <c r="J10" s="320"/>
      <c r="K10" s="321"/>
      <c r="L10" s="322">
        <f>SUM(IF(R22=2,1,0))+(IF(Y22=2,1,0))+(IF(Y20=2,1,0))+(IF(R20=2,1,0))+(IF(Y17=2,1,0))+(IF(R17=2,1,0))</f>
        <v>0</v>
      </c>
      <c r="M10" s="323"/>
      <c r="N10" s="322">
        <f>SUM(IF(R22&gt;Y22,1,0))+(IF(Y20&gt;R20,1,0))+(IF(Y17&gt;R17,1,0))</f>
        <v>0</v>
      </c>
      <c r="O10" s="323"/>
      <c r="P10" s="322">
        <f>SUM(IF(Y22&gt;R22,1,0))+IF(R20&gt;Y20,1,0)+(IF(R17&gt;Y17,1,0))</f>
        <v>0</v>
      </c>
      <c r="Q10" s="323"/>
      <c r="R10" s="324">
        <f>SUM(N10*2)+(P10)</f>
        <v>0</v>
      </c>
      <c r="S10" s="325"/>
      <c r="T10" s="28" t="e">
        <f>(N10*10)+(R10*1000)+((Y10*100)-(AA10*100))+AJ10</f>
        <v>#VALUE!</v>
      </c>
      <c r="U10" s="41" t="e">
        <f>LARGE(T9:T12,B10)</f>
        <v>#VALUE!</v>
      </c>
      <c r="V10" s="41" t="e">
        <f>MATCH(U10,T9:T12,0)</f>
        <v>#VALUE!</v>
      </c>
      <c r="W10" s="41" t="s">
        <v>45</v>
      </c>
      <c r="X10" s="41" t="e">
        <f>VLOOKUP(V10,B9:AL12,2)</f>
        <v>#VALUE!</v>
      </c>
      <c r="Y10" s="322">
        <f>SUM(R22+Y20+Y17)</f>
        <v>0</v>
      </c>
      <c r="Z10" s="313"/>
      <c r="AA10" s="312">
        <f>SUM(Y22+R20+R17)</f>
        <v>0</v>
      </c>
      <c r="AB10" s="313"/>
      <c r="AC10" s="314" t="str">
        <f>IF(AA10=0,"INF", Y10/AA10)</f>
        <v>INF</v>
      </c>
      <c r="AD10" s="315"/>
      <c r="AE10" s="316"/>
      <c r="AF10" s="322">
        <f>SUM((AI22+AK22+AM22)+(AJ20+AL20+AN20)+(AJ17+AL17+AN17))</f>
        <v>0</v>
      </c>
      <c r="AG10" s="313"/>
      <c r="AH10" s="312">
        <f>SUM((AJ22+AL22+AN22)+(AI20+AK20+AM20)+(AI17+AK17+AM17))</f>
        <v>0</v>
      </c>
      <c r="AI10" s="313"/>
      <c r="AJ10" s="314" t="str">
        <f>IF(AH10=0,"INF",AF10/AH10)</f>
        <v>INF</v>
      </c>
      <c r="AK10" s="315"/>
      <c r="AL10" s="316"/>
      <c r="AM10" s="317" t="e">
        <f>IF(C10=X9,"1o",IF(C10=X10,"2o",IF(C10=X11,"3o",IF(C10=X12,"4o"))))</f>
        <v>#VALUE!</v>
      </c>
      <c r="AN10" s="318"/>
    </row>
    <row r="11" spans="1:40" ht="12.75" customHeight="1">
      <c r="A11" s="42">
        <v>3</v>
      </c>
      <c r="B11" s="87">
        <v>3</v>
      </c>
      <c r="C11" s="393" t="s">
        <v>52</v>
      </c>
      <c r="D11" s="307"/>
      <c r="E11" s="307"/>
      <c r="F11" s="307"/>
      <c r="G11" s="307"/>
      <c r="H11" s="307"/>
      <c r="I11" s="307"/>
      <c r="J11" s="307"/>
      <c r="K11" s="308"/>
      <c r="L11" s="303">
        <f>SUM(IF(R18=2,1,0))+(IF(Y18=2,1,0))+(IF(Y22=2,1,0))+(IF(R22=2,1,0))+(IF(Y19=2,1,0))+(IF(R19=2,1,0))</f>
        <v>0</v>
      </c>
      <c r="M11" s="309"/>
      <c r="N11" s="303">
        <f>SUM(IF(R18&gt;Y18,1,0))+(IF(Y22&gt;R22,1,0))+IF(Y19&gt;R19,1,0)</f>
        <v>0</v>
      </c>
      <c r="O11" s="309"/>
      <c r="P11" s="303">
        <f>SUM(IF(Y18&gt;R18,1,0))+(IF(R22&gt;Y22,1,0))+(IF(R19&gt;Y19,1,0))</f>
        <v>0</v>
      </c>
      <c r="Q11" s="309"/>
      <c r="R11" s="310">
        <f>SUM(N11*2)+(P11)</f>
        <v>0</v>
      </c>
      <c r="S11" s="311"/>
      <c r="T11" s="23" t="e">
        <f>(N11*10)+(R11*1000)+((Y11*100)-(AA11*100))+AJ11</f>
        <v>#VALUE!</v>
      </c>
      <c r="U11" s="44" t="e">
        <f>LARGE(T9:T12,B11)</f>
        <v>#VALUE!</v>
      </c>
      <c r="V11" s="44" t="e">
        <f>MATCH(U11,T9:T12,0)</f>
        <v>#VALUE!</v>
      </c>
      <c r="W11" s="44" t="s">
        <v>47</v>
      </c>
      <c r="X11" s="44" t="e">
        <f>VLOOKUP(V11,B9:AL12,2)</f>
        <v>#VALUE!</v>
      </c>
      <c r="Y11" s="303">
        <f>SUM(R18+Y22+Y19)</f>
        <v>0</v>
      </c>
      <c r="Z11" s="299"/>
      <c r="AA11" s="298">
        <f>SUM(Y18+R22+R19)</f>
        <v>0</v>
      </c>
      <c r="AB11" s="299"/>
      <c r="AC11" s="300" t="str">
        <f>IF(AA11=0,"INF", Y11/AA11)</f>
        <v>INF</v>
      </c>
      <c r="AD11" s="301"/>
      <c r="AE11" s="302"/>
      <c r="AF11" s="303">
        <f>SUM((AI18+AK18+AM18)+(AJ22+AL22+AN22)+(AJ19+AL19+AN19))</f>
        <v>0</v>
      </c>
      <c r="AG11" s="299"/>
      <c r="AH11" s="298">
        <f>SUM((AJ18+AL18+AN18)+(AI22+AK22+AM22)+(AI19+AK19+AM19))</f>
        <v>0</v>
      </c>
      <c r="AI11" s="299"/>
      <c r="AJ11" s="300" t="str">
        <f>IF(AH11=0,"INF",AF11/AH11)</f>
        <v>INF</v>
      </c>
      <c r="AK11" s="301"/>
      <c r="AL11" s="302"/>
      <c r="AM11" s="394" t="e">
        <f>IF(C11=X9,"1o",IF(C11=X10,"2o",IF(C11=X11,"3o",IF(C11=X12,"4o"))))</f>
        <v>#VALUE!</v>
      </c>
      <c r="AN11" s="395"/>
    </row>
    <row r="12" spans="1:40" ht="12.75" customHeight="1" thickBot="1">
      <c r="A12" s="45">
        <v>4</v>
      </c>
      <c r="B12" s="88">
        <v>4</v>
      </c>
      <c r="C12" s="392" t="s">
        <v>53</v>
      </c>
      <c r="D12" s="293"/>
      <c r="E12" s="293"/>
      <c r="F12" s="293"/>
      <c r="G12" s="293"/>
      <c r="H12" s="293"/>
      <c r="I12" s="293"/>
      <c r="J12" s="293"/>
      <c r="K12" s="294"/>
      <c r="L12" s="289">
        <f>SUM(IF(Y18=2,1,0))+(IF(R18=2,1,0))+(IF(Y21=2,1,0))+(IF(R21=2,1,0))+(IF(R20=2,1,0))+(IF(Y20=2,1,0))</f>
        <v>0</v>
      </c>
      <c r="M12" s="295"/>
      <c r="N12" s="289">
        <f>SUM(IF(Y18&gt;R18,1,0))+(IF(Y21&gt;R21,1,0))+(IF(R20&gt;Y20,1,0))</f>
        <v>0</v>
      </c>
      <c r="O12" s="295"/>
      <c r="P12" s="289">
        <f>SUM(IF(R18&gt;Y18,1,0))+(IF(R21&gt;Y21,1,0))+(IF(Y20&gt;R20,1,0))</f>
        <v>0</v>
      </c>
      <c r="Q12" s="295"/>
      <c r="R12" s="296">
        <f>SUM(N12*2)+(P12)</f>
        <v>0</v>
      </c>
      <c r="S12" s="297"/>
      <c r="T12" s="28" t="e">
        <f>(N12*10)+(R12*1000)+((Y12*100)-(AA12*100))+AJ12</f>
        <v>#VALUE!</v>
      </c>
      <c r="U12" s="47" t="e">
        <f>LARGE(T9:T12,B12)</f>
        <v>#VALUE!</v>
      </c>
      <c r="V12" s="47" t="e">
        <f>MATCH(U12,T9:T12,0)</f>
        <v>#VALUE!</v>
      </c>
      <c r="W12" s="47" t="s">
        <v>54</v>
      </c>
      <c r="X12" s="47" t="e">
        <f>VLOOKUP(V12,B9:AL12,2)</f>
        <v>#VALUE!</v>
      </c>
      <c r="Y12" s="289">
        <f>SUM(Y18+Y21+R20)</f>
        <v>0</v>
      </c>
      <c r="Z12" s="285"/>
      <c r="AA12" s="284">
        <f>SUM(R18++R21+Y20)</f>
        <v>0</v>
      </c>
      <c r="AB12" s="285"/>
      <c r="AC12" s="286" t="str">
        <f>IF(AA12=0,"INF", Y12/AA12)</f>
        <v>INF</v>
      </c>
      <c r="AD12" s="287"/>
      <c r="AE12" s="288"/>
      <c r="AF12" s="289">
        <f>SUM((AJ18+AL18+AN18)+(AJ21+AL21+AN21)+(AI20+AK20+AM20))</f>
        <v>0</v>
      </c>
      <c r="AG12" s="285"/>
      <c r="AH12" s="284">
        <f>SUM((AI18+AK18+AM18)+(AI21+AK21+AM21)+(AJ20+AL20+AN20))</f>
        <v>0</v>
      </c>
      <c r="AI12" s="285"/>
      <c r="AJ12" s="286" t="str">
        <f>IF(AH12=0,"INF",AF12/AH12)</f>
        <v>INF</v>
      </c>
      <c r="AK12" s="287"/>
      <c r="AL12" s="288"/>
      <c r="AM12" s="390" t="e">
        <f>IF(C12=X9,"1o",IF(C12=X10,"2o",IF(C12=X11,"3o",IF(C12=X12,"4o"))))</f>
        <v>#VALUE!</v>
      </c>
      <c r="AN12" s="391"/>
    </row>
    <row r="14" spans="1:40">
      <c r="A14" s="33"/>
      <c r="B14" s="33"/>
      <c r="C14" s="35"/>
      <c r="D14" s="35"/>
      <c r="E14" s="35"/>
      <c r="F14" s="35"/>
      <c r="G14" s="35"/>
      <c r="H14" s="35"/>
      <c r="I14" s="35"/>
      <c r="J14" s="35"/>
      <c r="K14" s="35"/>
    </row>
    <row r="15" spans="1:40">
      <c r="A15" s="2" t="s">
        <v>58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40">
      <c r="A16" s="4" t="s">
        <v>1</v>
      </c>
      <c r="B16" s="4"/>
      <c r="C16" s="282" t="s">
        <v>3</v>
      </c>
      <c r="D16" s="282"/>
      <c r="E16" s="4" t="s">
        <v>4</v>
      </c>
      <c r="F16" s="4" t="s">
        <v>5</v>
      </c>
      <c r="G16" s="283" t="s">
        <v>6</v>
      </c>
      <c r="H16" s="283"/>
      <c r="J16" s="282" t="s">
        <v>7</v>
      </c>
      <c r="K16" s="282"/>
      <c r="L16" s="282"/>
      <c r="M16" s="282"/>
      <c r="N16" s="282"/>
      <c r="O16" s="282"/>
      <c r="P16" s="282"/>
      <c r="Q16" s="282"/>
      <c r="R16" s="4"/>
      <c r="S16" s="4" t="s">
        <v>8</v>
      </c>
      <c r="T16" s="4"/>
      <c r="U16" s="4"/>
      <c r="V16" s="4"/>
      <c r="W16" s="4"/>
      <c r="X16" s="4"/>
      <c r="Y16" s="5"/>
      <c r="Z16" s="281" t="s">
        <v>7</v>
      </c>
      <c r="AA16" s="281"/>
      <c r="AB16" s="281"/>
      <c r="AC16" s="281"/>
      <c r="AD16" s="281"/>
      <c r="AE16" s="281"/>
      <c r="AF16" s="281"/>
      <c r="AG16" s="281"/>
      <c r="AI16" s="281" t="s">
        <v>9</v>
      </c>
      <c r="AJ16" s="281"/>
      <c r="AK16" s="281" t="s">
        <v>10</v>
      </c>
      <c r="AL16" s="281"/>
      <c r="AM16" s="281" t="s">
        <v>11</v>
      </c>
      <c r="AN16" s="281"/>
    </row>
    <row r="17" spans="1:40" ht="15">
      <c r="A17" s="6">
        <v>1</v>
      </c>
      <c r="B17" s="8"/>
      <c r="C17" s="275">
        <v>0.375</v>
      </c>
      <c r="D17" s="276"/>
      <c r="E17" s="9" t="str">
        <f>G7</f>
        <v>U</v>
      </c>
      <c r="F17" s="9" t="str">
        <f>I8</f>
        <v>M</v>
      </c>
      <c r="G17" s="277" t="s">
        <v>49</v>
      </c>
      <c r="H17" s="278"/>
      <c r="I17" s="10">
        <f>A9</f>
        <v>1</v>
      </c>
      <c r="J17" s="279" t="str">
        <f>C9</f>
        <v>a</v>
      </c>
      <c r="K17" s="279"/>
      <c r="L17" s="279"/>
      <c r="M17" s="279"/>
      <c r="N17" s="279"/>
      <c r="O17" s="279"/>
      <c r="P17" s="279"/>
      <c r="Q17" s="279"/>
      <c r="R17" s="11">
        <f t="shared" ref="R17:R22" si="0">(IF(AI17&gt;AJ17,1,0))+(IF(AK17&gt;AL17,1,0))+(IF(AM17&gt;AN17,1,0))</f>
        <v>0</v>
      </c>
      <c r="S17" s="12" t="s">
        <v>8</v>
      </c>
      <c r="T17" s="12"/>
      <c r="U17" s="12"/>
      <c r="V17" s="12"/>
      <c r="W17" s="12"/>
      <c r="X17" s="12"/>
      <c r="Y17" s="11">
        <f t="shared" ref="Y17:Y22" si="1">(IF(AJ17&gt;AI17,1,0))+(IF(AL17&gt;AK17,1,0))+(IF(AN17&gt;AM17,1,0))</f>
        <v>0</v>
      </c>
      <c r="Z17" s="280" t="str">
        <f>C10</f>
        <v>b</v>
      </c>
      <c r="AA17" s="280"/>
      <c r="AB17" s="280"/>
      <c r="AC17" s="280"/>
      <c r="AD17" s="280"/>
      <c r="AE17" s="280"/>
      <c r="AF17" s="280"/>
      <c r="AG17" s="280"/>
      <c r="AH17" s="14">
        <f>A10</f>
        <v>2</v>
      </c>
      <c r="AI17" s="15"/>
      <c r="AJ17" s="16"/>
      <c r="AK17" s="15"/>
      <c r="AL17" s="16"/>
      <c r="AM17" s="15"/>
      <c r="AN17" s="16"/>
    </row>
    <row r="18" spans="1:40" ht="15">
      <c r="A18" s="6">
        <v>2</v>
      </c>
      <c r="B18" s="8"/>
      <c r="C18" s="275">
        <v>0.41666666666666669</v>
      </c>
      <c r="D18" s="276"/>
      <c r="E18" s="9" t="str">
        <f>G7</f>
        <v>U</v>
      </c>
      <c r="F18" s="9" t="str">
        <f>I8</f>
        <v>M</v>
      </c>
      <c r="G18" s="277" t="s">
        <v>49</v>
      </c>
      <c r="H18" s="278"/>
      <c r="I18" s="10">
        <f>A11</f>
        <v>3</v>
      </c>
      <c r="J18" s="279" t="str">
        <f>C11</f>
        <v>c</v>
      </c>
      <c r="K18" s="279"/>
      <c r="L18" s="279"/>
      <c r="M18" s="279"/>
      <c r="N18" s="279"/>
      <c r="O18" s="279"/>
      <c r="P18" s="279"/>
      <c r="Q18" s="279"/>
      <c r="R18" s="11">
        <f t="shared" si="0"/>
        <v>0</v>
      </c>
      <c r="S18" s="12" t="s">
        <v>8</v>
      </c>
      <c r="T18" s="12"/>
      <c r="U18" s="12"/>
      <c r="V18" s="12"/>
      <c r="W18" s="12"/>
      <c r="X18" s="12"/>
      <c r="Y18" s="11">
        <f t="shared" si="1"/>
        <v>0</v>
      </c>
      <c r="Z18" s="280" t="str">
        <f>C12</f>
        <v>d</v>
      </c>
      <c r="AA18" s="280"/>
      <c r="AB18" s="280"/>
      <c r="AC18" s="280"/>
      <c r="AD18" s="280"/>
      <c r="AE18" s="280"/>
      <c r="AF18" s="280"/>
      <c r="AG18" s="280"/>
      <c r="AH18" s="14">
        <f>A12</f>
        <v>4</v>
      </c>
      <c r="AI18" s="36"/>
      <c r="AJ18" s="37"/>
      <c r="AK18" s="36"/>
      <c r="AL18" s="37"/>
      <c r="AM18" s="36"/>
      <c r="AN18" s="37"/>
    </row>
    <row r="19" spans="1:40" ht="15">
      <c r="A19" s="6">
        <v>3</v>
      </c>
      <c r="B19" s="8"/>
      <c r="C19" s="275">
        <v>0.45833333333333331</v>
      </c>
      <c r="D19" s="276"/>
      <c r="E19" s="9" t="str">
        <f>G7</f>
        <v>U</v>
      </c>
      <c r="F19" s="9" t="str">
        <f>I8</f>
        <v>M</v>
      </c>
      <c r="G19" s="277" t="s">
        <v>49</v>
      </c>
      <c r="H19" s="278"/>
      <c r="I19" s="10">
        <f>A9</f>
        <v>1</v>
      </c>
      <c r="J19" s="279" t="str">
        <f>C9</f>
        <v>a</v>
      </c>
      <c r="K19" s="279"/>
      <c r="L19" s="279"/>
      <c r="M19" s="279"/>
      <c r="N19" s="279"/>
      <c r="O19" s="279"/>
      <c r="P19" s="279"/>
      <c r="Q19" s="279"/>
      <c r="R19" s="11">
        <f t="shared" si="0"/>
        <v>0</v>
      </c>
      <c r="S19" s="12" t="s">
        <v>8</v>
      </c>
      <c r="T19" s="12"/>
      <c r="U19" s="12"/>
      <c r="V19" s="12"/>
      <c r="W19" s="12"/>
      <c r="X19" s="12"/>
      <c r="Y19" s="11">
        <f t="shared" si="1"/>
        <v>0</v>
      </c>
      <c r="Z19" s="280" t="str">
        <f>C11</f>
        <v>c</v>
      </c>
      <c r="AA19" s="280"/>
      <c r="AB19" s="280"/>
      <c r="AC19" s="280"/>
      <c r="AD19" s="280"/>
      <c r="AE19" s="280"/>
      <c r="AF19" s="280"/>
      <c r="AG19" s="280"/>
      <c r="AH19" s="14">
        <f>A11</f>
        <v>3</v>
      </c>
      <c r="AI19" s="15"/>
      <c r="AJ19" s="16"/>
      <c r="AK19" s="15"/>
      <c r="AL19" s="16"/>
      <c r="AM19" s="15"/>
      <c r="AN19" s="16"/>
    </row>
    <row r="20" spans="1:40" ht="15">
      <c r="A20" s="6">
        <v>4</v>
      </c>
      <c r="B20" s="8"/>
      <c r="C20" s="275">
        <v>0.5625</v>
      </c>
      <c r="D20" s="276"/>
      <c r="E20" s="9" t="str">
        <f>G7</f>
        <v>U</v>
      </c>
      <c r="F20" s="9" t="str">
        <f>I8</f>
        <v>M</v>
      </c>
      <c r="G20" s="277" t="s">
        <v>49</v>
      </c>
      <c r="H20" s="278"/>
      <c r="I20" s="10">
        <f>A12</f>
        <v>4</v>
      </c>
      <c r="J20" s="279" t="str">
        <f>C12</f>
        <v>d</v>
      </c>
      <c r="K20" s="279"/>
      <c r="L20" s="279"/>
      <c r="M20" s="279"/>
      <c r="N20" s="279"/>
      <c r="O20" s="279"/>
      <c r="P20" s="279"/>
      <c r="Q20" s="279"/>
      <c r="R20" s="11">
        <f t="shared" si="0"/>
        <v>0</v>
      </c>
      <c r="S20" s="12" t="s">
        <v>8</v>
      </c>
      <c r="T20" s="12"/>
      <c r="U20" s="12"/>
      <c r="V20" s="12"/>
      <c r="W20" s="12"/>
      <c r="X20" s="12"/>
      <c r="Y20" s="11">
        <f t="shared" si="1"/>
        <v>0</v>
      </c>
      <c r="Z20" s="280" t="str">
        <f>C10</f>
        <v>b</v>
      </c>
      <c r="AA20" s="280"/>
      <c r="AB20" s="280"/>
      <c r="AC20" s="280"/>
      <c r="AD20" s="280"/>
      <c r="AE20" s="280"/>
      <c r="AF20" s="280"/>
      <c r="AG20" s="280"/>
      <c r="AH20" s="14">
        <f>A10</f>
        <v>2</v>
      </c>
      <c r="AI20" s="36"/>
      <c r="AJ20" s="37"/>
      <c r="AK20" s="36"/>
      <c r="AL20" s="37"/>
      <c r="AM20" s="36"/>
      <c r="AN20" s="37"/>
    </row>
    <row r="21" spans="1:40" ht="15">
      <c r="A21" s="6">
        <v>5</v>
      </c>
      <c r="B21" s="8"/>
      <c r="C21" s="275">
        <v>0.60416666666666663</v>
      </c>
      <c r="D21" s="276"/>
      <c r="E21" s="9" t="str">
        <f>G7</f>
        <v>U</v>
      </c>
      <c r="F21" s="9" t="str">
        <f>I8</f>
        <v>M</v>
      </c>
      <c r="G21" s="277" t="s">
        <v>49</v>
      </c>
      <c r="H21" s="278"/>
      <c r="I21" s="10">
        <f>A9</f>
        <v>1</v>
      </c>
      <c r="J21" s="279" t="str">
        <f>C9</f>
        <v>a</v>
      </c>
      <c r="K21" s="279"/>
      <c r="L21" s="279"/>
      <c r="M21" s="279"/>
      <c r="N21" s="279"/>
      <c r="O21" s="279"/>
      <c r="P21" s="279"/>
      <c r="Q21" s="279"/>
      <c r="R21" s="11">
        <f t="shared" si="0"/>
        <v>0</v>
      </c>
      <c r="S21" s="12" t="s">
        <v>8</v>
      </c>
      <c r="T21" s="12"/>
      <c r="U21" s="12"/>
      <c r="V21" s="12"/>
      <c r="W21" s="12"/>
      <c r="X21" s="12"/>
      <c r="Y21" s="11">
        <f t="shared" si="1"/>
        <v>0</v>
      </c>
      <c r="Z21" s="280" t="str">
        <f>C12</f>
        <v>d</v>
      </c>
      <c r="AA21" s="280"/>
      <c r="AB21" s="280"/>
      <c r="AC21" s="280"/>
      <c r="AD21" s="280"/>
      <c r="AE21" s="280"/>
      <c r="AF21" s="280"/>
      <c r="AG21" s="280"/>
      <c r="AH21" s="14">
        <f>A12</f>
        <v>4</v>
      </c>
      <c r="AI21" s="15"/>
      <c r="AJ21" s="16"/>
      <c r="AK21" s="15"/>
      <c r="AL21" s="16"/>
      <c r="AM21" s="15"/>
      <c r="AN21" s="16"/>
    </row>
    <row r="22" spans="1:40" ht="15">
      <c r="A22" s="6">
        <v>6</v>
      </c>
      <c r="B22" s="8"/>
      <c r="C22" s="275">
        <v>0.64583333333333337</v>
      </c>
      <c r="D22" s="276"/>
      <c r="E22" s="9" t="str">
        <f>G7</f>
        <v>U</v>
      </c>
      <c r="F22" s="9" t="str">
        <f>I8</f>
        <v>M</v>
      </c>
      <c r="G22" s="277" t="s">
        <v>49</v>
      </c>
      <c r="H22" s="278"/>
      <c r="I22" s="10">
        <f>A10</f>
        <v>2</v>
      </c>
      <c r="J22" s="279" t="str">
        <f>C10</f>
        <v>b</v>
      </c>
      <c r="K22" s="279"/>
      <c r="L22" s="279"/>
      <c r="M22" s="279"/>
      <c r="N22" s="279"/>
      <c r="O22" s="279"/>
      <c r="P22" s="279"/>
      <c r="Q22" s="279"/>
      <c r="R22" s="11">
        <f t="shared" si="0"/>
        <v>0</v>
      </c>
      <c r="S22" s="12" t="s">
        <v>8</v>
      </c>
      <c r="T22" s="12"/>
      <c r="U22" s="12"/>
      <c r="V22" s="12"/>
      <c r="W22" s="12"/>
      <c r="X22" s="12"/>
      <c r="Y22" s="11">
        <f t="shared" si="1"/>
        <v>0</v>
      </c>
      <c r="Z22" s="280" t="str">
        <f>C11</f>
        <v>c</v>
      </c>
      <c r="AA22" s="280"/>
      <c r="AB22" s="280"/>
      <c r="AC22" s="280"/>
      <c r="AD22" s="280"/>
      <c r="AE22" s="280"/>
      <c r="AF22" s="280"/>
      <c r="AG22" s="280"/>
      <c r="AH22" s="14">
        <f>A11</f>
        <v>3</v>
      </c>
      <c r="AI22" s="36"/>
      <c r="AJ22" s="37"/>
      <c r="AK22" s="36"/>
      <c r="AL22" s="37"/>
      <c r="AM22" s="36"/>
      <c r="AN22" s="37"/>
    </row>
    <row r="26" spans="1:40" ht="15">
      <c r="A26" s="61"/>
      <c r="B26" s="61"/>
      <c r="C26" s="68"/>
      <c r="I26" s="69"/>
      <c r="J26" s="70"/>
    </row>
    <row r="27" spans="1:40" ht="15.75">
      <c r="A27" s="63" t="s">
        <v>72</v>
      </c>
      <c r="B27" s="63"/>
      <c r="C27" s="68"/>
      <c r="I27" s="69"/>
      <c r="J27" s="70"/>
    </row>
    <row r="28" spans="1:40" ht="15">
      <c r="A28" s="61"/>
      <c r="B28" s="61"/>
      <c r="C28" s="68"/>
      <c r="I28" s="69"/>
      <c r="J28" s="70"/>
    </row>
    <row r="29" spans="1:40" ht="20.25">
      <c r="A29" s="61" t="s">
        <v>64</v>
      </c>
      <c r="B29" s="61"/>
      <c r="C29" s="68"/>
      <c r="F29" s="64"/>
      <c r="G29" s="59"/>
      <c r="H29" s="59"/>
      <c r="I29" s="71"/>
      <c r="J29" s="7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ht="15">
      <c r="A30" s="61"/>
      <c r="B30" s="61"/>
      <c r="C30" s="68"/>
      <c r="I30" s="69"/>
      <c r="J30" s="70"/>
    </row>
    <row r="31" spans="1:40" ht="18">
      <c r="A31" s="61" t="s">
        <v>66</v>
      </c>
      <c r="B31" s="61"/>
      <c r="C31" s="68"/>
      <c r="F31" s="65"/>
      <c r="G31" s="59"/>
      <c r="H31" s="59"/>
      <c r="I31" s="71"/>
      <c r="J31" s="72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ht="15">
      <c r="A32" s="61"/>
      <c r="B32" s="61"/>
      <c r="C32" s="68"/>
      <c r="I32" s="69"/>
      <c r="J32" s="70"/>
    </row>
    <row r="33" spans="1:40" ht="15.75">
      <c r="A33" s="61" t="s">
        <v>68</v>
      </c>
      <c r="B33" s="61"/>
      <c r="C33" s="68"/>
      <c r="F33" s="66"/>
      <c r="G33" s="59"/>
      <c r="H33" s="59"/>
      <c r="I33" s="71"/>
      <c r="J33" s="72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5" spans="1:40" ht="15">
      <c r="A35" s="61" t="s">
        <v>70</v>
      </c>
      <c r="B35" s="61"/>
      <c r="C35" s="62"/>
      <c r="F35" s="67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</sheetData>
  <protectedRanges>
    <protectedRange sqref="A1:AN4" name="Intervalo1"/>
    <protectedRange sqref="C17:D22" name="Intervalo1_1"/>
  </protectedRanges>
  <mergeCells count="98">
    <mergeCell ref="A1:AN3"/>
    <mergeCell ref="A4:AN4"/>
    <mergeCell ref="A7:F8"/>
    <mergeCell ref="G7:H8"/>
    <mergeCell ref="I7:K7"/>
    <mergeCell ref="L7:M8"/>
    <mergeCell ref="N7:O8"/>
    <mergeCell ref="P7:Q8"/>
    <mergeCell ref="R7:S8"/>
    <mergeCell ref="Y7:AE7"/>
    <mergeCell ref="AF7:AL7"/>
    <mergeCell ref="AM7:AN8"/>
    <mergeCell ref="I8:K8"/>
    <mergeCell ref="Y8:Z8"/>
    <mergeCell ref="AA8:AB8"/>
    <mergeCell ref="AC8:AE8"/>
    <mergeCell ref="AF8:AG8"/>
    <mergeCell ref="AH8:AI8"/>
    <mergeCell ref="AJ8:AL8"/>
    <mergeCell ref="AM9:AN9"/>
    <mergeCell ref="C9:K9"/>
    <mergeCell ref="L9:M9"/>
    <mergeCell ref="N9:O9"/>
    <mergeCell ref="P9:Q9"/>
    <mergeCell ref="R9:S9"/>
    <mergeCell ref="Y9:Z9"/>
    <mergeCell ref="AA9:AB9"/>
    <mergeCell ref="AC9:AE9"/>
    <mergeCell ref="AF9:AG9"/>
    <mergeCell ref="AH9:AI9"/>
    <mergeCell ref="AJ9:AL9"/>
    <mergeCell ref="AM10:AN10"/>
    <mergeCell ref="C10:K10"/>
    <mergeCell ref="L10:M10"/>
    <mergeCell ref="N10:O10"/>
    <mergeCell ref="P10:Q10"/>
    <mergeCell ref="R10:S10"/>
    <mergeCell ref="Y10:Z10"/>
    <mergeCell ref="AA10:AB10"/>
    <mergeCell ref="AC10:AE10"/>
    <mergeCell ref="AF10:AG10"/>
    <mergeCell ref="AH10:AI10"/>
    <mergeCell ref="AJ10:AL10"/>
    <mergeCell ref="AM11:AN11"/>
    <mergeCell ref="C11:K11"/>
    <mergeCell ref="L11:M11"/>
    <mergeCell ref="N11:O11"/>
    <mergeCell ref="P11:Q11"/>
    <mergeCell ref="R11:S11"/>
    <mergeCell ref="Y11:Z11"/>
    <mergeCell ref="AA11:AB11"/>
    <mergeCell ref="AC11:AE11"/>
    <mergeCell ref="AF11:AG11"/>
    <mergeCell ref="AH11:AI11"/>
    <mergeCell ref="AJ11:AL11"/>
    <mergeCell ref="AM12:AN12"/>
    <mergeCell ref="C12:K12"/>
    <mergeCell ref="L12:M12"/>
    <mergeCell ref="N12:O12"/>
    <mergeCell ref="P12:Q12"/>
    <mergeCell ref="R12:S12"/>
    <mergeCell ref="Y12:Z12"/>
    <mergeCell ref="AA12:AB12"/>
    <mergeCell ref="AC12:AE12"/>
    <mergeCell ref="AF12:AG12"/>
    <mergeCell ref="AH12:AI12"/>
    <mergeCell ref="AJ12:AL12"/>
    <mergeCell ref="C18:D18"/>
    <mergeCell ref="G18:H18"/>
    <mergeCell ref="J18:Q18"/>
    <mergeCell ref="Z18:AG18"/>
    <mergeCell ref="C16:D16"/>
    <mergeCell ref="G16:H16"/>
    <mergeCell ref="J16:Q16"/>
    <mergeCell ref="Z16:AG16"/>
    <mergeCell ref="AM16:AN16"/>
    <mergeCell ref="C17:D17"/>
    <mergeCell ref="G17:H17"/>
    <mergeCell ref="J17:Q17"/>
    <mergeCell ref="Z17:AG17"/>
    <mergeCell ref="AI16:AJ16"/>
    <mergeCell ref="AK16:AL16"/>
    <mergeCell ref="C19:D19"/>
    <mergeCell ref="G19:H19"/>
    <mergeCell ref="J19:Q19"/>
    <mergeCell ref="Z19:AG19"/>
    <mergeCell ref="C20:D20"/>
    <mergeCell ref="G20:H20"/>
    <mergeCell ref="J20:Q20"/>
    <mergeCell ref="Z20:AG20"/>
    <mergeCell ref="C21:D21"/>
    <mergeCell ref="G21:H21"/>
    <mergeCell ref="J21:Q21"/>
    <mergeCell ref="Z21:AG21"/>
    <mergeCell ref="C22:D22"/>
    <mergeCell ref="G22:H22"/>
    <mergeCell ref="J22:Q22"/>
    <mergeCell ref="Z22:AG22"/>
  </mergeCells>
  <conditionalFormatting sqref="AM9:AN12">
    <cfRule type="cellIs" dxfId="17" priority="1" stopIfTrue="1" operator="equal">
      <formula>"1o"</formula>
    </cfRule>
    <cfRule type="cellIs" dxfId="16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</sheetPr>
  <dimension ref="A1:AN44"/>
  <sheetViews>
    <sheetView topLeftCell="A25" zoomScale="107" workbookViewId="0">
      <selection activeCell="C22" sqref="C22:D22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19" width="2.7109375" style="1" customWidth="1"/>
    <col min="20" max="21" width="9.140625" style="1" hidden="1" customWidth="1"/>
    <col min="22" max="22" width="7" style="1" hidden="1" customWidth="1"/>
    <col min="23" max="23" width="4.5703125" style="1" hidden="1" customWidth="1"/>
    <col min="24" max="24" width="8" style="1" hidden="1" customWidth="1"/>
    <col min="25" max="40" width="2.7109375" style="1" customWidth="1"/>
    <col min="41" max="16384" width="9.140625" style="1"/>
  </cols>
  <sheetData>
    <row r="1" spans="1:40" ht="12.75" customHeight="1">
      <c r="A1" s="421" t="s">
        <v>85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3"/>
    </row>
    <row r="2" spans="1:40" ht="12.75" customHeight="1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6"/>
    </row>
    <row r="3" spans="1:40" ht="12.75" customHeigh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6"/>
    </row>
    <row r="4" spans="1:40" ht="12.75" customHeight="1" thickBot="1">
      <c r="A4" s="416" t="s">
        <v>86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8"/>
    </row>
    <row r="5" spans="1:40" ht="12.75" customHeight="1"/>
    <row r="6" spans="1:40" ht="13.5" thickBot="1"/>
    <row r="7" spans="1:40" ht="12.75" customHeight="1">
      <c r="A7" s="363" t="s">
        <v>25</v>
      </c>
      <c r="B7" s="364"/>
      <c r="C7" s="364"/>
      <c r="D7" s="364"/>
      <c r="E7" s="364"/>
      <c r="F7" s="364"/>
      <c r="G7" s="367" t="s">
        <v>26</v>
      </c>
      <c r="H7" s="368"/>
      <c r="I7" s="371" t="s">
        <v>5</v>
      </c>
      <c r="J7" s="372"/>
      <c r="K7" s="373"/>
      <c r="L7" s="344" t="s">
        <v>27</v>
      </c>
      <c r="M7" s="345"/>
      <c r="N7" s="344" t="s">
        <v>28</v>
      </c>
      <c r="O7" s="345"/>
      <c r="P7" s="344" t="s">
        <v>29</v>
      </c>
      <c r="Q7" s="345"/>
      <c r="R7" s="348" t="s">
        <v>30</v>
      </c>
      <c r="S7" s="349"/>
      <c r="T7" s="17">
        <f>SUM(L9:M13)</f>
        <v>0</v>
      </c>
      <c r="U7" s="18">
        <v>20</v>
      </c>
      <c r="V7" s="18"/>
      <c r="W7" s="18"/>
      <c r="X7" s="18"/>
      <c r="Y7" s="352" t="s">
        <v>31</v>
      </c>
      <c r="Z7" s="353"/>
      <c r="AA7" s="353"/>
      <c r="AB7" s="353"/>
      <c r="AC7" s="353"/>
      <c r="AD7" s="353"/>
      <c r="AE7" s="354"/>
      <c r="AF7" s="352" t="s">
        <v>32</v>
      </c>
      <c r="AG7" s="353"/>
      <c r="AH7" s="353"/>
      <c r="AI7" s="353"/>
      <c r="AJ7" s="353"/>
      <c r="AK7" s="353"/>
      <c r="AL7" s="354"/>
      <c r="AM7" s="355" t="s">
        <v>33</v>
      </c>
      <c r="AN7" s="356"/>
    </row>
    <row r="8" spans="1:40" ht="13.5" customHeight="1" thickBot="1">
      <c r="A8" s="365"/>
      <c r="B8" s="366"/>
      <c r="C8" s="366"/>
      <c r="D8" s="366"/>
      <c r="E8" s="366"/>
      <c r="F8" s="366"/>
      <c r="G8" s="369"/>
      <c r="H8" s="370"/>
      <c r="I8" s="359" t="s">
        <v>12</v>
      </c>
      <c r="J8" s="360"/>
      <c r="K8" s="361"/>
      <c r="L8" s="346"/>
      <c r="M8" s="347"/>
      <c r="N8" s="346"/>
      <c r="O8" s="347"/>
      <c r="P8" s="346"/>
      <c r="Q8" s="347"/>
      <c r="R8" s="350"/>
      <c r="S8" s="351"/>
      <c r="T8" s="19" t="s">
        <v>34</v>
      </c>
      <c r="U8" s="20" t="s">
        <v>35</v>
      </c>
      <c r="V8" s="20" t="s">
        <v>36</v>
      </c>
      <c r="W8" s="20" t="s">
        <v>37</v>
      </c>
      <c r="X8" s="20" t="s">
        <v>38</v>
      </c>
      <c r="Y8" s="362" t="s">
        <v>39</v>
      </c>
      <c r="Z8" s="335"/>
      <c r="AA8" s="334" t="s">
        <v>40</v>
      </c>
      <c r="AB8" s="335"/>
      <c r="AC8" s="334" t="s">
        <v>41</v>
      </c>
      <c r="AD8" s="336"/>
      <c r="AE8" s="337"/>
      <c r="AF8" s="362" t="s">
        <v>39</v>
      </c>
      <c r="AG8" s="335"/>
      <c r="AH8" s="334" t="s">
        <v>40</v>
      </c>
      <c r="AI8" s="335"/>
      <c r="AJ8" s="334" t="s">
        <v>41</v>
      </c>
      <c r="AK8" s="336"/>
      <c r="AL8" s="337"/>
      <c r="AM8" s="357"/>
      <c r="AN8" s="358"/>
    </row>
    <row r="9" spans="1:40" ht="14.25">
      <c r="A9" s="21">
        <v>1</v>
      </c>
      <c r="B9" s="85">
        <v>1</v>
      </c>
      <c r="C9" s="397" t="s">
        <v>50</v>
      </c>
      <c r="D9" s="339"/>
      <c r="E9" s="339"/>
      <c r="F9" s="339"/>
      <c r="G9" s="339"/>
      <c r="H9" s="339"/>
      <c r="I9" s="339"/>
      <c r="J9" s="339"/>
      <c r="K9" s="340"/>
      <c r="L9" s="326">
        <f>SUM(IF(R20=2,1,0))+(IF(Y20=2,1,0))+(IF(R22=2,1,0))+(IF(Y22=2,1,0))+(IF(R24=2,1,0))+(IF(Y24=2,1,0))+(IF(R26=2,1,0))+(IF(Y26=2,1,0))</f>
        <v>0</v>
      </c>
      <c r="M9" s="341"/>
      <c r="N9" s="326">
        <f>SUM(IF(R20&gt;Y20,1,0))+(IF(R22&gt;Y22,1,0))+(IF(R24&gt;Y24,1,0))+(IF(R26&gt;Y26,1,0))</f>
        <v>0</v>
      </c>
      <c r="O9" s="341"/>
      <c r="P9" s="326">
        <f>SUM(IF(Y20&gt;R20,1,0))+(IF(Y22&gt;R22,1,0))+(IF(Y24&gt;R24,1,0))+(IF(Y26&gt;R26,1,0))</f>
        <v>0</v>
      </c>
      <c r="Q9" s="341"/>
      <c r="R9" s="342">
        <f>SUM(N9*2)+(P9)</f>
        <v>0</v>
      </c>
      <c r="S9" s="343"/>
      <c r="T9" s="23" t="e">
        <f>(N9*10)+(R9*1000)+((Y9*100)-(AA9*100))+AJ9</f>
        <v>#VALUE!</v>
      </c>
      <c r="U9" s="24" t="e">
        <f>LARGE(T9:T13,B9)</f>
        <v>#VALUE!</v>
      </c>
      <c r="V9" s="24" t="e">
        <f>MATCH(U9,T9:T13,0)</f>
        <v>#VALUE!</v>
      </c>
      <c r="W9" s="24" t="s">
        <v>43</v>
      </c>
      <c r="X9" s="24" t="e">
        <f>VLOOKUP(V9,B9:AL13,2)</f>
        <v>#VALUE!</v>
      </c>
      <c r="Y9" s="326">
        <f>SUM(R20+R22+R24+R26)</f>
        <v>0</v>
      </c>
      <c r="Z9" s="327"/>
      <c r="AA9" s="328">
        <f>SUM(Y20+Y22+Y24+Y26)</f>
        <v>0</v>
      </c>
      <c r="AB9" s="327"/>
      <c r="AC9" s="329" t="str">
        <f>IF(AA9=0,"INF", Y9/AA9)</f>
        <v>INF</v>
      </c>
      <c r="AD9" s="330"/>
      <c r="AE9" s="331"/>
      <c r="AF9" s="326">
        <f>SUM((AI20+AK20+AM20)+(AI22+AK22+AM22)+(AI24+AK24+AM24)+(AI26+AK26+AM26))</f>
        <v>0</v>
      </c>
      <c r="AG9" s="327"/>
      <c r="AH9" s="328">
        <f>SUM((AJ20+AL20+AN20)+(AJ22+AL22+AN22)+(AJ24+AL24+AN24)+(AJ26+AL26+AN26))</f>
        <v>0</v>
      </c>
      <c r="AI9" s="327"/>
      <c r="AJ9" s="329" t="str">
        <f>IF(AH9=0,"INF",AF9/AH9)</f>
        <v>INF</v>
      </c>
      <c r="AK9" s="330"/>
      <c r="AL9" s="331"/>
      <c r="AM9" s="332" t="e">
        <f>IF(C9=X9,"1o",IF(C9=X10,"2o",IF(C9=X11,"3o",IF(C9=X12,"4o",IF(C9=X13,"5o")))))</f>
        <v>#VALUE!</v>
      </c>
      <c r="AN9" s="333"/>
    </row>
    <row r="10" spans="1:40" ht="14.25">
      <c r="A10" s="25">
        <v>2</v>
      </c>
      <c r="B10" s="86">
        <v>2</v>
      </c>
      <c r="C10" s="420" t="s">
        <v>51</v>
      </c>
      <c r="D10" s="320"/>
      <c r="E10" s="320"/>
      <c r="F10" s="320"/>
      <c r="G10" s="320"/>
      <c r="H10" s="320"/>
      <c r="I10" s="320"/>
      <c r="J10" s="320"/>
      <c r="K10" s="321"/>
      <c r="L10" s="322">
        <f>SUM(IF(R18=2,1,0))+(IF(Y18=2,1,0))+(IF(R21=2,1,0))+(IF(Y21=2,1,0))+(IF(Y25=2,1,0))+(IF(R25=2,1,0))+(IF(Y26=2,1,0))+(IF(R26=2,1,0))</f>
        <v>0</v>
      </c>
      <c r="M10" s="323"/>
      <c r="N10" s="322">
        <f>SUM(IF(R18&gt;Y18,1,0))+(IF(R21&gt;Y21,1,0))+(IF(Y25&gt;R25,1,0))+(IF(Y26&gt;R26,1,0))</f>
        <v>0</v>
      </c>
      <c r="O10" s="323"/>
      <c r="P10" s="322">
        <f>SUM(IF(Y18&gt;R18,1,0))+(IF(Y21&gt;R21,1,0))+(IF(R25&gt;Y25,1,0))+(IF(R26&gt;Y26,1,0))</f>
        <v>0</v>
      </c>
      <c r="Q10" s="323"/>
      <c r="R10" s="324">
        <f>SUM(N10*2)+(P10)</f>
        <v>0</v>
      </c>
      <c r="S10" s="325"/>
      <c r="T10" s="28" t="e">
        <f>(N10*10)+(R10*1000)+((Y10*100)-(AA10*100))+AJ10</f>
        <v>#VALUE!</v>
      </c>
      <c r="U10" s="41" t="e">
        <f>LARGE(T9:T13,B10)</f>
        <v>#VALUE!</v>
      </c>
      <c r="V10" s="41" t="e">
        <f>MATCH(U10,T9:T13,0)</f>
        <v>#VALUE!</v>
      </c>
      <c r="W10" s="41" t="s">
        <v>45</v>
      </c>
      <c r="X10" s="41" t="e">
        <f>VLOOKUP(V10,B9:AL13,2)</f>
        <v>#VALUE!</v>
      </c>
      <c r="Y10" s="322">
        <f>SUM(R18+R21+Y25+Y26)</f>
        <v>0</v>
      </c>
      <c r="Z10" s="313"/>
      <c r="AA10" s="312">
        <f>SUM(Y18+Y21+R25+R26)</f>
        <v>0</v>
      </c>
      <c r="AB10" s="313"/>
      <c r="AC10" s="314" t="str">
        <f>IF(AA10=0,"INF", Y10/AA10)</f>
        <v>INF</v>
      </c>
      <c r="AD10" s="315"/>
      <c r="AE10" s="316"/>
      <c r="AF10" s="322">
        <f>SUM((AI18+AK18+AM18)+(AI21+AK21+AM21)+(AJ25+AL25+AN25)+(AJ26+AL26+AN26))</f>
        <v>0</v>
      </c>
      <c r="AG10" s="313"/>
      <c r="AH10" s="312">
        <f>SUM((AJ18+AL18+AN18)+(AJ21+AL21+AN21)+(AI25+AK25+AM25)+(AI26+AK26+AM26))</f>
        <v>0</v>
      </c>
      <c r="AI10" s="313"/>
      <c r="AJ10" s="314" t="str">
        <f>IF(AH10=0,"INF",AF10/AH10)</f>
        <v>INF</v>
      </c>
      <c r="AK10" s="315"/>
      <c r="AL10" s="316"/>
      <c r="AM10" s="317" t="e">
        <f>IF(C10=X9,"1o",IF(C10=X10,"2o",IF(C10=X11,"3o",IF(C10=X12,"4o",IF(C10=X13,"5o")))))</f>
        <v>#VALUE!</v>
      </c>
      <c r="AN10" s="318"/>
    </row>
    <row r="11" spans="1:40" ht="14.25">
      <c r="A11" s="42">
        <v>3</v>
      </c>
      <c r="B11" s="87">
        <v>3</v>
      </c>
      <c r="C11" s="393" t="s">
        <v>52</v>
      </c>
      <c r="D11" s="307"/>
      <c r="E11" s="307"/>
      <c r="F11" s="307"/>
      <c r="G11" s="307"/>
      <c r="H11" s="307"/>
      <c r="I11" s="307"/>
      <c r="J11" s="307"/>
      <c r="K11" s="308"/>
      <c r="L11" s="303">
        <f>SUM(IF(R19=2,1,0))+(IF(Y19=2,1,0))+(IF(Y21=2,1,0))+(IF(R21=2,1,0))+(IF(Y23=2,1,0))+(IF(R23=2,1,0))+(IF(Y24=2,1,0))+(IF(R24=2,1,0))</f>
        <v>0</v>
      </c>
      <c r="M11" s="309"/>
      <c r="N11" s="303">
        <f>SUM(IF(R19&gt;Y19,1,0))+(IF(Y21&gt;R21,1,0))+(IF(Y23&gt;R23,1,0))+(IF(Y24&gt;R24,1,0))</f>
        <v>0</v>
      </c>
      <c r="O11" s="309"/>
      <c r="P11" s="303">
        <f>SUM(IF(Y19&gt;R19,1,0))+(IF(R21&gt;Y21,1,0))+(IF(R23&gt;Y23,1,0))+(IF(R24&gt;Y24,1,0))</f>
        <v>0</v>
      </c>
      <c r="Q11" s="309"/>
      <c r="R11" s="310">
        <f>SUM(N11*2)+(P11)</f>
        <v>0</v>
      </c>
      <c r="S11" s="311"/>
      <c r="T11" s="23" t="e">
        <f>(N11*10)+(R11*1000)+((Y11*100)-(AA11*100))+AJ11</f>
        <v>#VALUE!</v>
      </c>
      <c r="U11" s="24" t="e">
        <f>LARGE(T9:T13,B11)</f>
        <v>#VALUE!</v>
      </c>
      <c r="V11" s="24" t="e">
        <f>MATCH(U11,T9:T13,0)</f>
        <v>#VALUE!</v>
      </c>
      <c r="W11" s="24" t="s">
        <v>47</v>
      </c>
      <c r="X11" s="24" t="e">
        <f>VLOOKUP(V11,B9:AL13,2)</f>
        <v>#VALUE!</v>
      </c>
      <c r="Y11" s="303">
        <f>SUM(R19+Y21+Y23+Y24)</f>
        <v>0</v>
      </c>
      <c r="Z11" s="299"/>
      <c r="AA11" s="298">
        <f>SUM(Y19+R21+R23+R24)</f>
        <v>0</v>
      </c>
      <c r="AB11" s="299"/>
      <c r="AC11" s="300" t="str">
        <f>IF(AA11=0,"INF", Y11/AA11)</f>
        <v>INF</v>
      </c>
      <c r="AD11" s="301"/>
      <c r="AE11" s="302"/>
      <c r="AF11" s="303">
        <f>SUM((AI19+AK19+AM19)+(AJ21+AL21+AN21)+(AJ23+AL23+AN23)+(AJ24+AL24+AN24))</f>
        <v>0</v>
      </c>
      <c r="AG11" s="299"/>
      <c r="AH11" s="298">
        <f>SUM((AJ19+AL19+AN19)+(AI21+AK21+AM21)+(AI23+AK23+AM23)+(AI24+AK24+AM24))</f>
        <v>0</v>
      </c>
      <c r="AI11" s="299"/>
      <c r="AJ11" s="300" t="str">
        <f>IF(AH11=0,"INF",AF11/AH11)</f>
        <v>INF</v>
      </c>
      <c r="AK11" s="301"/>
      <c r="AL11" s="302"/>
      <c r="AM11" s="304" t="e">
        <f>IF(C11=X9,"1o",IF(C11=X10,"2o",IF(C11=X11,"3o",IF(C11=X12,"4o",IF(C11=X13,"5o")))))</f>
        <v>#VALUE!</v>
      </c>
      <c r="AN11" s="305"/>
    </row>
    <row r="12" spans="1:40" ht="14.25">
      <c r="A12" s="25">
        <v>4</v>
      </c>
      <c r="B12" s="89">
        <v>4</v>
      </c>
      <c r="C12" s="396" t="s">
        <v>53</v>
      </c>
      <c r="D12" s="320"/>
      <c r="E12" s="320"/>
      <c r="F12" s="320"/>
      <c r="G12" s="320"/>
      <c r="H12" s="320"/>
      <c r="I12" s="320"/>
      <c r="J12" s="320"/>
      <c r="K12" s="321"/>
      <c r="L12" s="322">
        <f>SUM(IF(Y19=2,1,0))+(IF(R19=2,1,0))+(IF(Y22=2,1,0))+(IF(R22=2,1,0))+(IF(R25=2,1,0))+(IF(Y25=2,1,0))+(IF(R27=2,1,0))+(IF(Y27=2,1,0))</f>
        <v>0</v>
      </c>
      <c r="M12" s="323"/>
      <c r="N12" s="322">
        <f>SUM(IF(Y19&gt;R19,1,0))+(IF(Y22&gt;R22,1,0))+(IF(R25&gt;Y25,1,0))+(IF(R27&gt;Y27,1,0))</f>
        <v>0</v>
      </c>
      <c r="O12" s="323"/>
      <c r="P12" s="322">
        <f>SUM(IF(R19&gt;Y19,1,0))+(IF(R22&gt;Y22,1,0))+(IF(Y25&gt;R25,1,0))+(IF(Y27&gt;R27,1,0))</f>
        <v>0</v>
      </c>
      <c r="Q12" s="323"/>
      <c r="R12" s="324">
        <f>SUM(N12*2)+(P12)</f>
        <v>0</v>
      </c>
      <c r="S12" s="325"/>
      <c r="T12" s="28" t="e">
        <f>(N12*10)+(R12*1000)+((Y12*100)-(AA12*100))+AJ12</f>
        <v>#VALUE!</v>
      </c>
      <c r="U12" s="29" t="e">
        <f>LARGE(T9:T13,B12)</f>
        <v>#VALUE!</v>
      </c>
      <c r="V12" s="29" t="e">
        <f>MATCH(U12,T9:T13,0)</f>
        <v>#VALUE!</v>
      </c>
      <c r="W12" s="29" t="s">
        <v>54</v>
      </c>
      <c r="X12" s="29" t="e">
        <f>VLOOKUP(V12,B9:AL13,2)</f>
        <v>#VALUE!</v>
      </c>
      <c r="Y12" s="322">
        <f>SUM(Y19+Y22+R25+R27)</f>
        <v>0</v>
      </c>
      <c r="Z12" s="313"/>
      <c r="AA12" s="312">
        <f>SUM(R19+R22+Y25+Y27)</f>
        <v>0</v>
      </c>
      <c r="AB12" s="313"/>
      <c r="AC12" s="314" t="str">
        <f>IF(AA12=0,"INF", Y12/AA12)</f>
        <v>INF</v>
      </c>
      <c r="AD12" s="315"/>
      <c r="AE12" s="316"/>
      <c r="AF12" s="322">
        <f>SUM((AJ19+AL19+AN19)+(AJ22+AL22+AN22)+(AI25+AK25+AM25)+(AI27+AK27+AM27))</f>
        <v>0</v>
      </c>
      <c r="AG12" s="313"/>
      <c r="AH12" s="312">
        <f>SUM((AI19+AK19+AM19)+(AI22+AK22+AM22)+(AJ25+AL25+AN25)+(AJ27+AL27+AN27))</f>
        <v>0</v>
      </c>
      <c r="AI12" s="313"/>
      <c r="AJ12" s="314" t="str">
        <f>IF(AH12=0,"INF",AF12/AH12)</f>
        <v>INF</v>
      </c>
      <c r="AK12" s="315"/>
      <c r="AL12" s="316"/>
      <c r="AM12" s="388" t="e">
        <f>IF(C12=X9,"1o",IF(C12=X10,"2o",IF(C12=X11,"3o",IF(C12=X12,"4o",IF(C12=X13,"5o")))))</f>
        <v>#VALUE!</v>
      </c>
      <c r="AN12" s="389"/>
    </row>
    <row r="13" spans="1:40" ht="15" thickBot="1">
      <c r="A13" s="30">
        <v>5</v>
      </c>
      <c r="B13" s="90">
        <v>5</v>
      </c>
      <c r="C13" s="413" t="s">
        <v>59</v>
      </c>
      <c r="D13" s="383"/>
      <c r="E13" s="383"/>
      <c r="F13" s="383"/>
      <c r="G13" s="383"/>
      <c r="H13" s="383"/>
      <c r="I13" s="383"/>
      <c r="J13" s="383"/>
      <c r="K13" s="384"/>
      <c r="L13" s="379">
        <f>SUM(IF(Y18=2,1,0))+(IF(R18=2,1,0))+(IF(Y20=2,1,0))+(IF(R20=2,1,0))+(IF(R23=2,1,0))+(IF(Y23=2,1,0))+(IF(Y27=2,1,0))+(IF(R27=2,1,0))</f>
        <v>0</v>
      </c>
      <c r="M13" s="385"/>
      <c r="N13" s="379">
        <f>SUM(IF(Y18&gt;R18,1,0))+(IF(Y20&gt;R20,1,0))+(IF(R23&gt;Y23,1,0))+(IF(Y27&gt;R27,1,0))</f>
        <v>0</v>
      </c>
      <c r="O13" s="385"/>
      <c r="P13" s="379">
        <f>SUM(IF(R18&gt;Y18,1,0))+(IF(R20&gt;Y20,1,0))+(IF(Y23&gt;R23,1,0))+(IF(R27&gt;Y27,1,0))</f>
        <v>0</v>
      </c>
      <c r="Q13" s="385"/>
      <c r="R13" s="386">
        <f>SUM(N13*2)+(P13)</f>
        <v>0</v>
      </c>
      <c r="S13" s="387"/>
      <c r="T13" s="23" t="e">
        <f>(N13*10)+(R13*1000)+((Y13*100)-(AA13*100))+AJ13</f>
        <v>#VALUE!</v>
      </c>
      <c r="U13" s="32" t="e">
        <f>LARGE(T9:T13,B13)</f>
        <v>#VALUE!</v>
      </c>
      <c r="V13" s="32" t="e">
        <f>MATCH(U13,T9:T13,0)</f>
        <v>#VALUE!</v>
      </c>
      <c r="W13" s="32" t="s">
        <v>57</v>
      </c>
      <c r="X13" s="32" t="e">
        <f>VLOOKUP(V13,B9:AL13,2)</f>
        <v>#VALUE!</v>
      </c>
      <c r="Y13" s="379">
        <f>SUM(Y18+Y20+R23+Y27)</f>
        <v>0</v>
      </c>
      <c r="Z13" s="375"/>
      <c r="AA13" s="374">
        <f>SUM(R18+R20+Y23+R27)</f>
        <v>0</v>
      </c>
      <c r="AB13" s="375"/>
      <c r="AC13" s="376" t="str">
        <f>IF(AA13=0,"INF", Y13/AA13)</f>
        <v>INF</v>
      </c>
      <c r="AD13" s="377"/>
      <c r="AE13" s="378"/>
      <c r="AF13" s="379">
        <f>SUM((AJ18+AL18+AN18)+(AJ20+AL20+AN20)+(AI23+AK23+AM23)++(AJ27+AL27+AN27))</f>
        <v>0</v>
      </c>
      <c r="AG13" s="375"/>
      <c r="AH13" s="374">
        <f>SUM((AI18+AK18+AM18)+(AI20+AK20+AM20)+(AJ23+AL23+AN23)+(AI27+AK27+AM27))</f>
        <v>0</v>
      </c>
      <c r="AI13" s="375"/>
      <c r="AJ13" s="376" t="str">
        <f>IF(AH13=0,"INF",AF13/AH13)</f>
        <v>INF</v>
      </c>
      <c r="AK13" s="377"/>
      <c r="AL13" s="378"/>
      <c r="AM13" s="380" t="e">
        <f>IF(C13=X9,"1o",IF(C13=X10,"2o",IF(C13=X11,"3o",IF(C13=X12,"4o",IF(C13=X13,"5o")))))</f>
        <v>#VALUE!</v>
      </c>
      <c r="AN13" s="381"/>
    </row>
    <row r="15" spans="1:40">
      <c r="A15" s="33"/>
      <c r="B15" s="33"/>
      <c r="C15" s="35"/>
      <c r="D15" s="35"/>
      <c r="E15" s="35"/>
      <c r="F15" s="35"/>
      <c r="G15" s="35"/>
      <c r="H15" s="35"/>
      <c r="I15" s="35"/>
      <c r="J15" s="35"/>
      <c r="K15" s="35"/>
    </row>
    <row r="16" spans="1:40">
      <c r="A16" s="2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40">
      <c r="A17" s="4" t="s">
        <v>1</v>
      </c>
      <c r="B17" s="4"/>
      <c r="C17" s="282" t="s">
        <v>3</v>
      </c>
      <c r="D17" s="282"/>
      <c r="E17" s="4" t="s">
        <v>4</v>
      </c>
      <c r="F17" s="4" t="s">
        <v>5</v>
      </c>
      <c r="G17" s="283" t="s">
        <v>6</v>
      </c>
      <c r="H17" s="283"/>
      <c r="J17" s="282" t="s">
        <v>7</v>
      </c>
      <c r="K17" s="282"/>
      <c r="L17" s="282"/>
      <c r="M17" s="282"/>
      <c r="N17" s="282"/>
      <c r="O17" s="282"/>
      <c r="P17" s="282"/>
      <c r="Q17" s="282"/>
      <c r="R17" s="4"/>
      <c r="S17" s="4" t="s">
        <v>8</v>
      </c>
      <c r="T17" s="4"/>
      <c r="U17" s="4"/>
      <c r="V17" s="4"/>
      <c r="W17" s="4"/>
      <c r="X17" s="4"/>
      <c r="Y17" s="5"/>
      <c r="Z17" s="281" t="s">
        <v>7</v>
      </c>
      <c r="AA17" s="281"/>
      <c r="AB17" s="281"/>
      <c r="AC17" s="281"/>
      <c r="AD17" s="281"/>
      <c r="AE17" s="281"/>
      <c r="AF17" s="281"/>
      <c r="AG17" s="281"/>
      <c r="AI17" s="281" t="s">
        <v>9</v>
      </c>
      <c r="AJ17" s="281"/>
      <c r="AK17" s="281" t="s">
        <v>10</v>
      </c>
      <c r="AL17" s="281"/>
      <c r="AM17" s="281" t="s">
        <v>11</v>
      </c>
      <c r="AN17" s="281"/>
    </row>
    <row r="18" spans="1:40" ht="15">
      <c r="A18" s="6">
        <v>1</v>
      </c>
      <c r="B18" s="8"/>
      <c r="C18" s="275">
        <v>0.375</v>
      </c>
      <c r="D18" s="276"/>
      <c r="E18" s="9" t="str">
        <f>G7</f>
        <v>U</v>
      </c>
      <c r="F18" s="9" t="str">
        <f>I8</f>
        <v>M</v>
      </c>
      <c r="G18" s="277" t="s">
        <v>49</v>
      </c>
      <c r="H18" s="278"/>
      <c r="I18" s="10">
        <f>A10</f>
        <v>2</v>
      </c>
      <c r="J18" s="279" t="str">
        <f>C10</f>
        <v>b</v>
      </c>
      <c r="K18" s="279"/>
      <c r="L18" s="279"/>
      <c r="M18" s="279"/>
      <c r="N18" s="279"/>
      <c r="O18" s="279"/>
      <c r="P18" s="279"/>
      <c r="Q18" s="279"/>
      <c r="R18" s="11">
        <f t="shared" ref="R18:R27" si="0">(IF(AI18&gt;AJ18,1,0))+(IF(AK18&gt;AL18,1,0))+(IF(AM18&gt;AN18,1,0))</f>
        <v>0</v>
      </c>
      <c r="S18" s="12" t="s">
        <v>8</v>
      </c>
      <c r="T18" s="12"/>
      <c r="U18" s="12"/>
      <c r="V18" s="12"/>
      <c r="W18" s="12"/>
      <c r="X18" s="12"/>
      <c r="Y18" s="11">
        <f t="shared" ref="Y18:Y27" si="1">(IF(AJ18&gt;AI18,1,0))+(IF(AL18&gt;AK18,1,0))+(IF(AN18&gt;AM18,1,0))</f>
        <v>0</v>
      </c>
      <c r="Z18" s="280" t="str">
        <f>C13</f>
        <v>e</v>
      </c>
      <c r="AA18" s="280"/>
      <c r="AB18" s="280"/>
      <c r="AC18" s="280"/>
      <c r="AD18" s="280"/>
      <c r="AE18" s="280"/>
      <c r="AF18" s="280"/>
      <c r="AG18" s="280"/>
      <c r="AH18" s="14">
        <f>A13</f>
        <v>5</v>
      </c>
      <c r="AI18" s="36"/>
      <c r="AJ18" s="37"/>
      <c r="AK18" s="36"/>
      <c r="AL18" s="37"/>
      <c r="AM18" s="36"/>
      <c r="AN18" s="37"/>
    </row>
    <row r="19" spans="1:40" ht="15">
      <c r="A19" s="6">
        <v>2</v>
      </c>
      <c r="B19" s="8"/>
      <c r="C19" s="275">
        <v>0.40625</v>
      </c>
      <c r="D19" s="276"/>
      <c r="E19" s="9" t="str">
        <f>G7</f>
        <v>U</v>
      </c>
      <c r="F19" s="9" t="str">
        <f>I8</f>
        <v>M</v>
      </c>
      <c r="G19" s="277" t="s">
        <v>49</v>
      </c>
      <c r="H19" s="278"/>
      <c r="I19" s="10">
        <f>A11</f>
        <v>3</v>
      </c>
      <c r="J19" s="279" t="str">
        <f>C11</f>
        <v>c</v>
      </c>
      <c r="K19" s="279"/>
      <c r="L19" s="279"/>
      <c r="M19" s="279"/>
      <c r="N19" s="279"/>
      <c r="O19" s="279"/>
      <c r="P19" s="279"/>
      <c r="Q19" s="279"/>
      <c r="R19" s="11">
        <f t="shared" si="0"/>
        <v>0</v>
      </c>
      <c r="S19" s="12" t="s">
        <v>8</v>
      </c>
      <c r="T19" s="12"/>
      <c r="U19" s="12"/>
      <c r="V19" s="12"/>
      <c r="W19" s="12"/>
      <c r="X19" s="12"/>
      <c r="Y19" s="11">
        <f t="shared" si="1"/>
        <v>0</v>
      </c>
      <c r="Z19" s="280" t="str">
        <f>C12</f>
        <v>d</v>
      </c>
      <c r="AA19" s="280"/>
      <c r="AB19" s="280"/>
      <c r="AC19" s="280"/>
      <c r="AD19" s="280"/>
      <c r="AE19" s="280"/>
      <c r="AF19" s="280"/>
      <c r="AG19" s="280"/>
      <c r="AH19" s="14">
        <f>A12</f>
        <v>4</v>
      </c>
      <c r="AI19" s="36"/>
      <c r="AJ19" s="37"/>
      <c r="AK19" s="36"/>
      <c r="AL19" s="37"/>
      <c r="AM19" s="36"/>
      <c r="AN19" s="37"/>
    </row>
    <row r="20" spans="1:40" ht="15">
      <c r="A20" s="6">
        <v>3</v>
      </c>
      <c r="B20" s="8"/>
      <c r="C20" s="275">
        <v>0.4375</v>
      </c>
      <c r="D20" s="276"/>
      <c r="E20" s="9" t="str">
        <f>G7</f>
        <v>U</v>
      </c>
      <c r="F20" s="9" t="str">
        <f>I8</f>
        <v>M</v>
      </c>
      <c r="G20" s="277" t="s">
        <v>49</v>
      </c>
      <c r="H20" s="278"/>
      <c r="I20" s="10">
        <f>A9</f>
        <v>1</v>
      </c>
      <c r="J20" s="279" t="str">
        <f>C9</f>
        <v>a</v>
      </c>
      <c r="K20" s="279"/>
      <c r="L20" s="279"/>
      <c r="M20" s="279"/>
      <c r="N20" s="279"/>
      <c r="O20" s="279"/>
      <c r="P20" s="279"/>
      <c r="Q20" s="279"/>
      <c r="R20" s="11">
        <f t="shared" si="0"/>
        <v>0</v>
      </c>
      <c r="S20" s="12" t="s">
        <v>8</v>
      </c>
      <c r="T20" s="12"/>
      <c r="U20" s="12"/>
      <c r="V20" s="12"/>
      <c r="W20" s="12"/>
      <c r="X20" s="12"/>
      <c r="Y20" s="11">
        <f t="shared" si="1"/>
        <v>0</v>
      </c>
      <c r="Z20" s="280" t="str">
        <f>C13</f>
        <v>e</v>
      </c>
      <c r="AA20" s="280"/>
      <c r="AB20" s="280"/>
      <c r="AC20" s="280"/>
      <c r="AD20" s="280"/>
      <c r="AE20" s="280"/>
      <c r="AF20" s="280"/>
      <c r="AG20" s="280"/>
      <c r="AH20" s="14">
        <f>A13</f>
        <v>5</v>
      </c>
      <c r="AI20" s="15"/>
      <c r="AJ20" s="16"/>
      <c r="AK20" s="15"/>
      <c r="AL20" s="16"/>
      <c r="AM20" s="15"/>
      <c r="AN20" s="16"/>
    </row>
    <row r="21" spans="1:40" ht="15">
      <c r="A21" s="6">
        <v>4</v>
      </c>
      <c r="B21" s="8"/>
      <c r="C21" s="275">
        <v>0.46875</v>
      </c>
      <c r="D21" s="276"/>
      <c r="E21" s="9" t="str">
        <f>G7</f>
        <v>U</v>
      </c>
      <c r="F21" s="9" t="str">
        <f>I8</f>
        <v>M</v>
      </c>
      <c r="G21" s="277" t="s">
        <v>49</v>
      </c>
      <c r="H21" s="278"/>
      <c r="I21" s="10">
        <f>A10</f>
        <v>2</v>
      </c>
      <c r="J21" s="279" t="str">
        <f>C10</f>
        <v>b</v>
      </c>
      <c r="K21" s="279"/>
      <c r="L21" s="279"/>
      <c r="M21" s="279"/>
      <c r="N21" s="279"/>
      <c r="O21" s="279"/>
      <c r="P21" s="279"/>
      <c r="Q21" s="279"/>
      <c r="R21" s="11">
        <f t="shared" si="0"/>
        <v>0</v>
      </c>
      <c r="S21" s="12" t="s">
        <v>8</v>
      </c>
      <c r="T21" s="12"/>
      <c r="U21" s="12"/>
      <c r="V21" s="12"/>
      <c r="W21" s="12"/>
      <c r="X21" s="12"/>
      <c r="Y21" s="11">
        <f t="shared" si="1"/>
        <v>0</v>
      </c>
      <c r="Z21" s="280" t="str">
        <f>C11</f>
        <v>c</v>
      </c>
      <c r="AA21" s="280"/>
      <c r="AB21" s="280"/>
      <c r="AC21" s="280"/>
      <c r="AD21" s="280"/>
      <c r="AE21" s="280"/>
      <c r="AF21" s="280"/>
      <c r="AG21" s="280"/>
      <c r="AH21" s="14">
        <f>A11</f>
        <v>3</v>
      </c>
      <c r="AI21" s="36"/>
      <c r="AJ21" s="37"/>
      <c r="AK21" s="36"/>
      <c r="AL21" s="37"/>
      <c r="AM21" s="36"/>
      <c r="AN21" s="37"/>
    </row>
    <row r="22" spans="1:40" ht="15">
      <c r="A22" s="6">
        <v>5</v>
      </c>
      <c r="B22" s="8"/>
      <c r="C22" s="275">
        <v>0.5625</v>
      </c>
      <c r="D22" s="276"/>
      <c r="E22" s="9" t="str">
        <f>G7</f>
        <v>U</v>
      </c>
      <c r="F22" s="9" t="str">
        <f>I8</f>
        <v>M</v>
      </c>
      <c r="G22" s="277" t="s">
        <v>49</v>
      </c>
      <c r="H22" s="278"/>
      <c r="I22" s="10">
        <f>A9</f>
        <v>1</v>
      </c>
      <c r="J22" s="279" t="str">
        <f>C9</f>
        <v>a</v>
      </c>
      <c r="K22" s="279"/>
      <c r="L22" s="279"/>
      <c r="M22" s="279"/>
      <c r="N22" s="279"/>
      <c r="O22" s="279"/>
      <c r="P22" s="279"/>
      <c r="Q22" s="279"/>
      <c r="R22" s="11">
        <f t="shared" si="0"/>
        <v>0</v>
      </c>
      <c r="S22" s="12" t="s">
        <v>8</v>
      </c>
      <c r="T22" s="12"/>
      <c r="U22" s="12"/>
      <c r="V22" s="12"/>
      <c r="W22" s="12"/>
      <c r="X22" s="12"/>
      <c r="Y22" s="11">
        <f t="shared" si="1"/>
        <v>0</v>
      </c>
      <c r="Z22" s="280" t="str">
        <f>C12</f>
        <v>d</v>
      </c>
      <c r="AA22" s="280"/>
      <c r="AB22" s="280"/>
      <c r="AC22" s="280"/>
      <c r="AD22" s="280"/>
      <c r="AE22" s="280"/>
      <c r="AF22" s="280"/>
      <c r="AG22" s="280"/>
      <c r="AH22" s="14">
        <f>A12</f>
        <v>4</v>
      </c>
      <c r="AI22" s="15"/>
      <c r="AJ22" s="16"/>
      <c r="AK22" s="15"/>
      <c r="AL22" s="16"/>
      <c r="AM22" s="15"/>
      <c r="AN22" s="16"/>
    </row>
    <row r="23" spans="1:40" ht="15">
      <c r="A23" s="6">
        <v>6</v>
      </c>
      <c r="B23" s="8"/>
      <c r="C23" s="275">
        <v>0.59375</v>
      </c>
      <c r="D23" s="276"/>
      <c r="E23" s="9" t="str">
        <f>G7</f>
        <v>U</v>
      </c>
      <c r="F23" s="9" t="str">
        <f>I8</f>
        <v>M</v>
      </c>
      <c r="G23" s="277" t="s">
        <v>49</v>
      </c>
      <c r="H23" s="278"/>
      <c r="I23" s="10">
        <f>A13</f>
        <v>5</v>
      </c>
      <c r="J23" s="279" t="str">
        <f>C13</f>
        <v>e</v>
      </c>
      <c r="K23" s="279"/>
      <c r="L23" s="279"/>
      <c r="M23" s="279"/>
      <c r="N23" s="279"/>
      <c r="O23" s="279"/>
      <c r="P23" s="279"/>
      <c r="Q23" s="279"/>
      <c r="R23" s="11">
        <f t="shared" si="0"/>
        <v>0</v>
      </c>
      <c r="S23" s="12" t="s">
        <v>8</v>
      </c>
      <c r="T23" s="12"/>
      <c r="U23" s="12"/>
      <c r="V23" s="12"/>
      <c r="W23" s="12"/>
      <c r="X23" s="12"/>
      <c r="Y23" s="11">
        <f t="shared" si="1"/>
        <v>0</v>
      </c>
      <c r="Z23" s="280" t="str">
        <f>C11</f>
        <v>c</v>
      </c>
      <c r="AA23" s="280"/>
      <c r="AB23" s="280"/>
      <c r="AC23" s="280"/>
      <c r="AD23" s="280"/>
      <c r="AE23" s="280"/>
      <c r="AF23" s="280"/>
      <c r="AG23" s="280"/>
      <c r="AH23" s="14">
        <f>A11</f>
        <v>3</v>
      </c>
      <c r="AI23" s="36"/>
      <c r="AJ23" s="37"/>
      <c r="AK23" s="36"/>
      <c r="AL23" s="37"/>
      <c r="AM23" s="36"/>
      <c r="AN23" s="37"/>
    </row>
    <row r="24" spans="1:40" ht="15">
      <c r="A24" s="6">
        <v>7</v>
      </c>
      <c r="B24" s="8"/>
      <c r="C24" s="275">
        <v>0.625</v>
      </c>
      <c r="D24" s="276"/>
      <c r="E24" s="9" t="str">
        <f>G7</f>
        <v>U</v>
      </c>
      <c r="F24" s="9" t="str">
        <f>I8</f>
        <v>M</v>
      </c>
      <c r="G24" s="277" t="s">
        <v>49</v>
      </c>
      <c r="H24" s="278"/>
      <c r="I24" s="10">
        <f>A9</f>
        <v>1</v>
      </c>
      <c r="J24" s="279" t="str">
        <f>C9</f>
        <v>a</v>
      </c>
      <c r="K24" s="279"/>
      <c r="L24" s="279"/>
      <c r="M24" s="279"/>
      <c r="N24" s="279"/>
      <c r="O24" s="279"/>
      <c r="P24" s="279"/>
      <c r="Q24" s="279"/>
      <c r="R24" s="11">
        <f t="shared" si="0"/>
        <v>0</v>
      </c>
      <c r="S24" s="12" t="s">
        <v>8</v>
      </c>
      <c r="T24" s="12"/>
      <c r="U24" s="12"/>
      <c r="V24" s="12"/>
      <c r="W24" s="12"/>
      <c r="X24" s="12"/>
      <c r="Y24" s="11">
        <f t="shared" si="1"/>
        <v>0</v>
      </c>
      <c r="Z24" s="280" t="str">
        <f>C11</f>
        <v>c</v>
      </c>
      <c r="AA24" s="280"/>
      <c r="AB24" s="280"/>
      <c r="AC24" s="280"/>
      <c r="AD24" s="280"/>
      <c r="AE24" s="280"/>
      <c r="AF24" s="280"/>
      <c r="AG24" s="280"/>
      <c r="AH24" s="14">
        <f>A11</f>
        <v>3</v>
      </c>
      <c r="AI24" s="15"/>
      <c r="AJ24" s="16"/>
      <c r="AK24" s="15"/>
      <c r="AL24" s="16"/>
      <c r="AM24" s="15"/>
      <c r="AN24" s="16"/>
    </row>
    <row r="25" spans="1:40" ht="15">
      <c r="A25" s="6">
        <v>8</v>
      </c>
      <c r="B25" s="8"/>
      <c r="C25" s="275">
        <v>0.65625</v>
      </c>
      <c r="D25" s="276"/>
      <c r="E25" s="9" t="str">
        <f>G7</f>
        <v>U</v>
      </c>
      <c r="F25" s="9" t="str">
        <f>I8</f>
        <v>M</v>
      </c>
      <c r="G25" s="277" t="s">
        <v>49</v>
      </c>
      <c r="H25" s="278"/>
      <c r="I25" s="10">
        <f>A12</f>
        <v>4</v>
      </c>
      <c r="J25" s="279" t="str">
        <f>C12</f>
        <v>d</v>
      </c>
      <c r="K25" s="279"/>
      <c r="L25" s="279"/>
      <c r="M25" s="279"/>
      <c r="N25" s="279"/>
      <c r="O25" s="279"/>
      <c r="P25" s="279"/>
      <c r="Q25" s="279"/>
      <c r="R25" s="11">
        <f t="shared" si="0"/>
        <v>0</v>
      </c>
      <c r="S25" s="12" t="s">
        <v>8</v>
      </c>
      <c r="T25" s="12"/>
      <c r="U25" s="12"/>
      <c r="V25" s="12"/>
      <c r="W25" s="12"/>
      <c r="X25" s="12"/>
      <c r="Y25" s="11">
        <f t="shared" si="1"/>
        <v>0</v>
      </c>
      <c r="Z25" s="280" t="str">
        <f>C10</f>
        <v>b</v>
      </c>
      <c r="AA25" s="280"/>
      <c r="AB25" s="280"/>
      <c r="AC25" s="280"/>
      <c r="AD25" s="280"/>
      <c r="AE25" s="280"/>
      <c r="AF25" s="280"/>
      <c r="AG25" s="280"/>
      <c r="AH25" s="14">
        <f>A10</f>
        <v>2</v>
      </c>
      <c r="AI25" s="36"/>
      <c r="AJ25" s="37"/>
      <c r="AK25" s="36"/>
      <c r="AL25" s="37"/>
      <c r="AM25" s="36"/>
      <c r="AN25" s="37"/>
    </row>
    <row r="26" spans="1:40" ht="15">
      <c r="A26" s="6">
        <v>9</v>
      </c>
      <c r="B26" s="8"/>
      <c r="C26" s="275">
        <v>0.6875</v>
      </c>
      <c r="D26" s="276"/>
      <c r="E26" s="9" t="str">
        <f>G7</f>
        <v>U</v>
      </c>
      <c r="F26" s="9" t="str">
        <f>I8</f>
        <v>M</v>
      </c>
      <c r="G26" s="277" t="s">
        <v>49</v>
      </c>
      <c r="H26" s="278"/>
      <c r="I26" s="10">
        <f>A9</f>
        <v>1</v>
      </c>
      <c r="J26" s="279" t="str">
        <f>C9</f>
        <v>a</v>
      </c>
      <c r="K26" s="279"/>
      <c r="L26" s="279"/>
      <c r="M26" s="279"/>
      <c r="N26" s="279"/>
      <c r="O26" s="279"/>
      <c r="P26" s="279"/>
      <c r="Q26" s="279"/>
      <c r="R26" s="11">
        <f t="shared" si="0"/>
        <v>0</v>
      </c>
      <c r="S26" s="12" t="s">
        <v>8</v>
      </c>
      <c r="T26" s="12"/>
      <c r="U26" s="12"/>
      <c r="V26" s="12"/>
      <c r="W26" s="12"/>
      <c r="X26" s="12"/>
      <c r="Y26" s="11">
        <f t="shared" si="1"/>
        <v>0</v>
      </c>
      <c r="Z26" s="280" t="str">
        <f>C10</f>
        <v>b</v>
      </c>
      <c r="AA26" s="280"/>
      <c r="AB26" s="280"/>
      <c r="AC26" s="280"/>
      <c r="AD26" s="280"/>
      <c r="AE26" s="280"/>
      <c r="AF26" s="280"/>
      <c r="AG26" s="280"/>
      <c r="AH26" s="14">
        <f>A10</f>
        <v>2</v>
      </c>
      <c r="AI26" s="15"/>
      <c r="AJ26" s="16"/>
      <c r="AK26" s="15"/>
      <c r="AL26" s="16"/>
      <c r="AM26" s="15"/>
      <c r="AN26" s="16"/>
    </row>
    <row r="27" spans="1:40" ht="15">
      <c r="A27" s="6">
        <v>10</v>
      </c>
      <c r="B27" s="8"/>
      <c r="C27" s="275">
        <v>0.71875</v>
      </c>
      <c r="D27" s="276"/>
      <c r="E27" s="9" t="str">
        <f>G7</f>
        <v>U</v>
      </c>
      <c r="F27" s="9" t="str">
        <f>I8</f>
        <v>M</v>
      </c>
      <c r="G27" s="277" t="s">
        <v>49</v>
      </c>
      <c r="H27" s="278"/>
      <c r="I27" s="10">
        <f>A12</f>
        <v>4</v>
      </c>
      <c r="J27" s="279" t="str">
        <f>C12</f>
        <v>d</v>
      </c>
      <c r="K27" s="279"/>
      <c r="L27" s="279"/>
      <c r="M27" s="279"/>
      <c r="N27" s="279"/>
      <c r="O27" s="279"/>
      <c r="P27" s="279"/>
      <c r="Q27" s="279"/>
      <c r="R27" s="11">
        <f t="shared" si="0"/>
        <v>0</v>
      </c>
      <c r="S27" s="12" t="s">
        <v>8</v>
      </c>
      <c r="T27" s="12"/>
      <c r="U27" s="12"/>
      <c r="V27" s="12"/>
      <c r="W27" s="12"/>
      <c r="X27" s="12"/>
      <c r="Y27" s="11">
        <f t="shared" si="1"/>
        <v>0</v>
      </c>
      <c r="Z27" s="280" t="str">
        <f>C13</f>
        <v>e</v>
      </c>
      <c r="AA27" s="280"/>
      <c r="AB27" s="280"/>
      <c r="AC27" s="280"/>
      <c r="AD27" s="280"/>
      <c r="AE27" s="280"/>
      <c r="AF27" s="280"/>
      <c r="AG27" s="280"/>
      <c r="AH27" s="14">
        <f>A13</f>
        <v>5</v>
      </c>
      <c r="AI27" s="36"/>
      <c r="AJ27" s="37"/>
      <c r="AK27" s="36"/>
      <c r="AL27" s="37"/>
      <c r="AM27" s="36"/>
      <c r="AN27" s="37"/>
    </row>
    <row r="31" spans="1:40" ht="15.75">
      <c r="A31" s="57" t="s">
        <v>62</v>
      </c>
      <c r="B31" s="57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60"/>
      <c r="AF31" s="60"/>
      <c r="AG31" s="60"/>
      <c r="AH31" s="60"/>
      <c r="AI31" s="60"/>
      <c r="AJ31" s="60"/>
      <c r="AK31" s="60"/>
      <c r="AL31" s="60"/>
      <c r="AM31" s="60"/>
      <c r="AN31" s="60"/>
    </row>
    <row r="32" spans="1:40" ht="15">
      <c r="A32" s="61"/>
      <c r="B32" s="61"/>
      <c r="C32" s="62"/>
    </row>
    <row r="33" spans="1:40" ht="15">
      <c r="A33" s="61"/>
      <c r="B33" s="61"/>
      <c r="C33" s="62"/>
    </row>
    <row r="34" spans="1:40" ht="15.75">
      <c r="A34" s="63" t="s">
        <v>72</v>
      </c>
      <c r="B34" s="63"/>
      <c r="C34" s="68"/>
      <c r="I34" s="69"/>
      <c r="J34" s="70"/>
    </row>
    <row r="35" spans="1:40" ht="15">
      <c r="A35" s="61"/>
      <c r="B35" s="61"/>
      <c r="C35" s="68"/>
      <c r="I35" s="69"/>
      <c r="J35" s="70"/>
    </row>
    <row r="36" spans="1:40" ht="20.25">
      <c r="A36" s="61" t="s">
        <v>64</v>
      </c>
      <c r="B36" s="61"/>
      <c r="C36" s="68"/>
      <c r="F36" s="64"/>
      <c r="G36" s="59"/>
      <c r="H36" s="59"/>
      <c r="I36" s="71"/>
      <c r="J36" s="72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ht="15">
      <c r="A37" s="61"/>
      <c r="B37" s="61"/>
      <c r="C37" s="68"/>
      <c r="I37" s="69"/>
      <c r="J37" s="70"/>
    </row>
    <row r="38" spans="1:40" ht="18">
      <c r="A38" s="61" t="s">
        <v>66</v>
      </c>
      <c r="B38" s="61"/>
      <c r="C38" s="68"/>
      <c r="F38" s="65"/>
      <c r="G38" s="59"/>
      <c r="H38" s="59"/>
      <c r="I38" s="71"/>
      <c r="J38" s="72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ht="15">
      <c r="A39" s="61"/>
      <c r="B39" s="61"/>
      <c r="C39" s="68"/>
      <c r="I39" s="69"/>
      <c r="J39" s="70"/>
    </row>
    <row r="40" spans="1:40" ht="15.75">
      <c r="A40" s="61" t="s">
        <v>68</v>
      </c>
      <c r="B40" s="61"/>
      <c r="C40" s="68"/>
      <c r="F40" s="66"/>
      <c r="G40" s="59"/>
      <c r="H40" s="59"/>
      <c r="I40" s="71"/>
      <c r="J40" s="72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2" spans="1:40" ht="15">
      <c r="A42" s="61" t="s">
        <v>70</v>
      </c>
      <c r="B42" s="61"/>
      <c r="C42" s="62"/>
      <c r="F42" s="67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4" spans="1:40" ht="15">
      <c r="A44" s="61" t="s">
        <v>84</v>
      </c>
      <c r="B44" s="61"/>
      <c r="C44" s="62"/>
      <c r="F44" s="67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</sheetData>
  <protectedRanges>
    <protectedRange sqref="C9:K13 A1:AN4 C18:D27" name="Intervalo1"/>
  </protectedRanges>
  <mergeCells count="126">
    <mergeCell ref="A1:AN3"/>
    <mergeCell ref="A4:AN4"/>
    <mergeCell ref="A7:F8"/>
    <mergeCell ref="G7:H8"/>
    <mergeCell ref="I7:K7"/>
    <mergeCell ref="L7:M8"/>
    <mergeCell ref="N7:O8"/>
    <mergeCell ref="P7:Q8"/>
    <mergeCell ref="R7:S8"/>
    <mergeCell ref="Y7:AE7"/>
    <mergeCell ref="AF7:AL7"/>
    <mergeCell ref="AM7:AN8"/>
    <mergeCell ref="I8:K8"/>
    <mergeCell ref="Y8:Z8"/>
    <mergeCell ref="AA8:AB8"/>
    <mergeCell ref="AC8:AE8"/>
    <mergeCell ref="AF8:AG8"/>
    <mergeCell ref="AH8:AI8"/>
    <mergeCell ref="AJ8:AL8"/>
    <mergeCell ref="AA9:AB9"/>
    <mergeCell ref="AC9:AE9"/>
    <mergeCell ref="AF9:AG9"/>
    <mergeCell ref="AH9:AI9"/>
    <mergeCell ref="AJ9:AL9"/>
    <mergeCell ref="AM9:AN9"/>
    <mergeCell ref="C9:K9"/>
    <mergeCell ref="L9:M9"/>
    <mergeCell ref="N9:O9"/>
    <mergeCell ref="P9:Q9"/>
    <mergeCell ref="R9:S9"/>
    <mergeCell ref="Y9:Z9"/>
    <mergeCell ref="AA10:AB10"/>
    <mergeCell ref="AC10:AE10"/>
    <mergeCell ref="AF10:AG10"/>
    <mergeCell ref="AH10:AI10"/>
    <mergeCell ref="AJ10:AL10"/>
    <mergeCell ref="AM10:AN10"/>
    <mergeCell ref="C10:K10"/>
    <mergeCell ref="L10:M10"/>
    <mergeCell ref="N10:O10"/>
    <mergeCell ref="P10:Q10"/>
    <mergeCell ref="R10:S10"/>
    <mergeCell ref="Y10:Z10"/>
    <mergeCell ref="AA11:AB11"/>
    <mergeCell ref="AC11:AE11"/>
    <mergeCell ref="AF11:AG11"/>
    <mergeCell ref="AH11:AI11"/>
    <mergeCell ref="AJ11:AL11"/>
    <mergeCell ref="AM11:AN11"/>
    <mergeCell ref="C11:K11"/>
    <mergeCell ref="L11:M11"/>
    <mergeCell ref="N11:O11"/>
    <mergeCell ref="P11:Q11"/>
    <mergeCell ref="R11:S11"/>
    <mergeCell ref="Y11:Z11"/>
    <mergeCell ref="AA12:AB12"/>
    <mergeCell ref="AC12:AE12"/>
    <mergeCell ref="AF12:AG12"/>
    <mergeCell ref="AH12:AI12"/>
    <mergeCell ref="AJ12:AL12"/>
    <mergeCell ref="AM12:AN12"/>
    <mergeCell ref="C12:K12"/>
    <mergeCell ref="L12:M12"/>
    <mergeCell ref="N12:O12"/>
    <mergeCell ref="P12:Q12"/>
    <mergeCell ref="R12:S12"/>
    <mergeCell ref="Y12:Z12"/>
    <mergeCell ref="AA13:AB13"/>
    <mergeCell ref="AC13:AE13"/>
    <mergeCell ref="AF13:AG13"/>
    <mergeCell ref="AH13:AI13"/>
    <mergeCell ref="AJ13:AL13"/>
    <mergeCell ref="AM13:AN13"/>
    <mergeCell ref="C13:K13"/>
    <mergeCell ref="L13:M13"/>
    <mergeCell ref="N13:O13"/>
    <mergeCell ref="P13:Q13"/>
    <mergeCell ref="R13:S13"/>
    <mergeCell ref="Y13:Z13"/>
    <mergeCell ref="AM17:AN17"/>
    <mergeCell ref="C18:D18"/>
    <mergeCell ref="G18:H18"/>
    <mergeCell ref="J18:Q18"/>
    <mergeCell ref="Z18:AG18"/>
    <mergeCell ref="C19:D19"/>
    <mergeCell ref="G19:H19"/>
    <mergeCell ref="J19:Q19"/>
    <mergeCell ref="Z19:AG19"/>
    <mergeCell ref="C17:D17"/>
    <mergeCell ref="G17:H17"/>
    <mergeCell ref="J17:Q17"/>
    <mergeCell ref="Z17:AG17"/>
    <mergeCell ref="AI17:AJ17"/>
    <mergeCell ref="AK17:AL17"/>
    <mergeCell ref="C22:D22"/>
    <mergeCell ref="G22:H22"/>
    <mergeCell ref="J22:Q22"/>
    <mergeCell ref="Z22:AG22"/>
    <mergeCell ref="C23:D23"/>
    <mergeCell ref="G23:H23"/>
    <mergeCell ref="J23:Q23"/>
    <mergeCell ref="Z23:AG23"/>
    <mergeCell ref="C20:D20"/>
    <mergeCell ref="G20:H20"/>
    <mergeCell ref="J20:Q20"/>
    <mergeCell ref="Z20:AG20"/>
    <mergeCell ref="C21:D21"/>
    <mergeCell ref="G21:H21"/>
    <mergeCell ref="J21:Q21"/>
    <mergeCell ref="Z21:AG21"/>
    <mergeCell ref="C26:D26"/>
    <mergeCell ref="G26:H26"/>
    <mergeCell ref="J26:Q26"/>
    <mergeCell ref="Z26:AG26"/>
    <mergeCell ref="C27:D27"/>
    <mergeCell ref="G27:H27"/>
    <mergeCell ref="J27:Q27"/>
    <mergeCell ref="Z27:AG27"/>
    <mergeCell ref="C24:D24"/>
    <mergeCell ref="G24:H24"/>
    <mergeCell ref="J24:Q24"/>
    <mergeCell ref="Z24:AG24"/>
    <mergeCell ref="C25:D25"/>
    <mergeCell ref="G25:H25"/>
    <mergeCell ref="J25:Q25"/>
    <mergeCell ref="Z25:AG25"/>
  </mergeCells>
  <conditionalFormatting sqref="AM9:AN13">
    <cfRule type="cellIs" dxfId="15" priority="1" stopIfTrue="1" operator="equal">
      <formula>"1o"</formula>
    </cfRule>
    <cfRule type="cellIs" dxfId="14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AN58"/>
  <sheetViews>
    <sheetView tabSelected="1" topLeftCell="A5" zoomScale="107" workbookViewId="0">
      <selection activeCell="AQ56" sqref="AQ56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19" width="2.7109375" style="1" customWidth="1"/>
    <col min="20" max="21" width="9.140625" style="1" hidden="1" customWidth="1"/>
    <col min="22" max="22" width="7" style="1" hidden="1" customWidth="1"/>
    <col min="23" max="23" width="4.5703125" style="1" hidden="1" customWidth="1"/>
    <col min="24" max="24" width="11.85546875" style="1" hidden="1" customWidth="1"/>
    <col min="25" max="40" width="2.7109375" style="1" customWidth="1"/>
    <col min="41" max="16384" width="9.140625" style="1"/>
  </cols>
  <sheetData>
    <row r="1" spans="1:40" ht="12.75" customHeight="1">
      <c r="A1" s="503" t="s">
        <v>172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5"/>
    </row>
    <row r="2" spans="1:40" ht="12.75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8"/>
    </row>
    <row r="3" spans="1:40" ht="12.75" customHeight="1">
      <c r="A3" s="506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8"/>
    </row>
    <row r="4" spans="1:40" ht="12.75" customHeight="1" thickBot="1">
      <c r="A4" s="509" t="s">
        <v>175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/>
      <c r="AM4" s="510"/>
      <c r="AN4" s="511"/>
    </row>
    <row r="5" spans="1:40" ht="12.75" customHeight="1" thickBot="1"/>
    <row r="6" spans="1:40" ht="12.75" customHeight="1">
      <c r="A6" s="363" t="s">
        <v>25</v>
      </c>
      <c r="B6" s="364"/>
      <c r="C6" s="364"/>
      <c r="D6" s="364"/>
      <c r="E6" s="364"/>
      <c r="F6" s="364"/>
      <c r="G6" s="367" t="s">
        <v>87</v>
      </c>
      <c r="H6" s="368"/>
      <c r="I6" s="371" t="s">
        <v>5</v>
      </c>
      <c r="J6" s="372"/>
      <c r="K6" s="373"/>
      <c r="L6" s="344" t="s">
        <v>27</v>
      </c>
      <c r="M6" s="345"/>
      <c r="N6" s="344" t="s">
        <v>28</v>
      </c>
      <c r="O6" s="345"/>
      <c r="P6" s="344" t="s">
        <v>29</v>
      </c>
      <c r="Q6" s="345"/>
      <c r="R6" s="348" t="s">
        <v>30</v>
      </c>
      <c r="S6" s="349"/>
      <c r="T6" s="17">
        <f>SUM(L8:M10)</f>
        <v>6</v>
      </c>
      <c r="U6" s="18"/>
      <c r="V6" s="18"/>
      <c r="W6" s="18"/>
      <c r="X6" s="18"/>
      <c r="Y6" s="447" t="s">
        <v>31</v>
      </c>
      <c r="Z6" s="448"/>
      <c r="AA6" s="448"/>
      <c r="AB6" s="448"/>
      <c r="AC6" s="448"/>
      <c r="AD6" s="448"/>
      <c r="AE6" s="449"/>
      <c r="AF6" s="447" t="s">
        <v>32</v>
      </c>
      <c r="AG6" s="448"/>
      <c r="AH6" s="448"/>
      <c r="AI6" s="448"/>
      <c r="AJ6" s="448"/>
      <c r="AK6" s="448"/>
      <c r="AL6" s="449"/>
      <c r="AM6" s="355" t="s">
        <v>33</v>
      </c>
      <c r="AN6" s="356"/>
    </row>
    <row r="7" spans="1:40" ht="12.75" customHeight="1" thickBot="1">
      <c r="A7" s="365"/>
      <c r="B7" s="366"/>
      <c r="C7" s="366"/>
      <c r="D7" s="366"/>
      <c r="E7" s="366"/>
      <c r="F7" s="366"/>
      <c r="G7" s="369"/>
      <c r="H7" s="370"/>
      <c r="I7" s="359" t="s">
        <v>56</v>
      </c>
      <c r="J7" s="360"/>
      <c r="K7" s="361"/>
      <c r="L7" s="346"/>
      <c r="M7" s="347"/>
      <c r="N7" s="346"/>
      <c r="O7" s="347"/>
      <c r="P7" s="346"/>
      <c r="Q7" s="347"/>
      <c r="R7" s="350"/>
      <c r="S7" s="351"/>
      <c r="T7" s="19" t="s">
        <v>34</v>
      </c>
      <c r="U7" s="20" t="s">
        <v>35</v>
      </c>
      <c r="V7" s="20" t="s">
        <v>36</v>
      </c>
      <c r="W7" s="20" t="s">
        <v>37</v>
      </c>
      <c r="X7" s="20" t="s">
        <v>38</v>
      </c>
      <c r="Y7" s="362" t="s">
        <v>39</v>
      </c>
      <c r="Z7" s="335"/>
      <c r="AA7" s="334" t="s">
        <v>40</v>
      </c>
      <c r="AB7" s="335"/>
      <c r="AC7" s="334" t="s">
        <v>41</v>
      </c>
      <c r="AD7" s="336"/>
      <c r="AE7" s="337"/>
      <c r="AF7" s="362" t="s">
        <v>39</v>
      </c>
      <c r="AG7" s="335"/>
      <c r="AH7" s="334" t="s">
        <v>40</v>
      </c>
      <c r="AI7" s="335"/>
      <c r="AJ7" s="334" t="s">
        <v>41</v>
      </c>
      <c r="AK7" s="336"/>
      <c r="AL7" s="337"/>
      <c r="AM7" s="357"/>
      <c r="AN7" s="358"/>
    </row>
    <row r="8" spans="1:40" ht="12.75" customHeight="1">
      <c r="A8" s="21">
        <v>1</v>
      </c>
      <c r="B8" s="22">
        <v>1</v>
      </c>
      <c r="C8" s="397" t="s">
        <v>177</v>
      </c>
      <c r="D8" s="339"/>
      <c r="E8" s="339"/>
      <c r="F8" s="339"/>
      <c r="G8" s="339"/>
      <c r="H8" s="339"/>
      <c r="I8" s="339"/>
      <c r="J8" s="339"/>
      <c r="K8" s="340"/>
      <c r="L8" s="326">
        <f>SUM((IF(R32=2,1,0))+(IF(R34=2,1,0)))+(IF(Y34=2,1,0))+(IF(Y32=2,1,0))</f>
        <v>2</v>
      </c>
      <c r="M8" s="341"/>
      <c r="N8" s="326">
        <f>SUM((IF(R32&gt;Y32,1,0))+(IF(R34&gt;Y34,1,0)))</f>
        <v>2</v>
      </c>
      <c r="O8" s="341"/>
      <c r="P8" s="326">
        <f>SUM(IF(Y32&gt;R32,1,0))+(IF(Y34&gt;R34,1,0))</f>
        <v>0</v>
      </c>
      <c r="Q8" s="341"/>
      <c r="R8" s="342">
        <f>SUM(N8*2)+(P8)</f>
        <v>4</v>
      </c>
      <c r="S8" s="343"/>
      <c r="T8" s="23">
        <f>(N8*10)+(R8*1000)+((Y8*100)-(AA8*100))+AJ8</f>
        <v>4423.030303030303</v>
      </c>
      <c r="U8" s="24">
        <f>LARGE(T8:T10,B8)</f>
        <v>4423.030303030303</v>
      </c>
      <c r="V8" s="24">
        <f>MATCH(U8,T8:T10,0)</f>
        <v>1</v>
      </c>
      <c r="W8" s="24" t="s">
        <v>43</v>
      </c>
      <c r="X8" s="91" t="str">
        <f>VLOOKUP(V8,B8:AL10,2)</f>
        <v>AVOFEL</v>
      </c>
      <c r="Y8" s="326">
        <f>SUM(R32+R34)</f>
        <v>4</v>
      </c>
      <c r="Z8" s="327"/>
      <c r="AA8" s="328">
        <f>SUM(Y32+Y34)</f>
        <v>0</v>
      </c>
      <c r="AB8" s="327"/>
      <c r="AC8" s="329" t="str">
        <f>IF(AA8=0,"INF", Y8/AA8)</f>
        <v>INF</v>
      </c>
      <c r="AD8" s="411"/>
      <c r="AE8" s="412"/>
      <c r="AF8" s="326">
        <f>SUM(((AI32+AK32+AM32)+(AI34+AK34+AM34)))</f>
        <v>100</v>
      </c>
      <c r="AG8" s="327"/>
      <c r="AH8" s="328">
        <f>SUM(((AJ32+AL32+AN32)+(AJ34+AL34+AN34)))</f>
        <v>33</v>
      </c>
      <c r="AI8" s="327"/>
      <c r="AJ8" s="329">
        <f>IF(AH8=0,"INF",AF8/AH8)</f>
        <v>3.0303030303030303</v>
      </c>
      <c r="AK8" s="330"/>
      <c r="AL8" s="331"/>
      <c r="AM8" s="332" t="str">
        <f>IF(C8=X8,"1o",IF(C8=X9,"2o",IF(C8=X10,"3o")))</f>
        <v>1o</v>
      </c>
      <c r="AN8" s="333"/>
    </row>
    <row r="9" spans="1:40" ht="12.75" customHeight="1">
      <c r="A9" s="25">
        <v>2</v>
      </c>
      <c r="B9" s="86">
        <v>2</v>
      </c>
      <c r="C9" s="420" t="s">
        <v>178</v>
      </c>
      <c r="D9" s="320"/>
      <c r="E9" s="320"/>
      <c r="F9" s="320"/>
      <c r="G9" s="320"/>
      <c r="H9" s="320"/>
      <c r="I9" s="320"/>
      <c r="J9" s="320"/>
      <c r="K9" s="321"/>
      <c r="L9" s="322">
        <f>SUM(IF(R30=2,1,0))+(IF(Y34=2,1,0))+(IF(Y30=2,1,0))+(IF(R34=2,1,0))</f>
        <v>2</v>
      </c>
      <c r="M9" s="323"/>
      <c r="N9" s="322">
        <f>SUM(IF(R30&gt;Y30,1,0))+(IF(Y34&gt;R34,1,0))</f>
        <v>1</v>
      </c>
      <c r="O9" s="323"/>
      <c r="P9" s="322">
        <f>SUM(IF(Y30&gt;R30,1,0))+(IF(R34&gt;Y34,1,0))</f>
        <v>1</v>
      </c>
      <c r="Q9" s="323"/>
      <c r="R9" s="324">
        <f>SUM(N9*2)+(P9)</f>
        <v>3</v>
      </c>
      <c r="S9" s="325"/>
      <c r="T9" s="28">
        <f>(N9*10)+(R9*1000)+((Y9*100)-(AA9*100))+AJ9</f>
        <v>3010.9230769230771</v>
      </c>
      <c r="U9" s="29">
        <f>LARGE(T8:T10,B9)</f>
        <v>3010.9230769230771</v>
      </c>
      <c r="V9" s="29">
        <f>MATCH(U9,T8:T10,0)</f>
        <v>2</v>
      </c>
      <c r="W9" s="29" t="s">
        <v>45</v>
      </c>
      <c r="X9" s="92" t="str">
        <f>VLOOKUP(V9,B8:AL10,2)</f>
        <v>ELASE</v>
      </c>
      <c r="Y9" s="322">
        <f>SUM(R30+Y34)</f>
        <v>2</v>
      </c>
      <c r="Z9" s="313"/>
      <c r="AA9" s="312">
        <f>SUM(Y30+R34)</f>
        <v>2</v>
      </c>
      <c r="AB9" s="313"/>
      <c r="AC9" s="314">
        <f>IF(AA9=0,"INF", Y9/AA9)</f>
        <v>1</v>
      </c>
      <c r="AD9" s="409"/>
      <c r="AE9" s="410"/>
      <c r="AF9" s="322">
        <f>SUM(((AI30+AK30+AM30)+(AJ34+AL34+AN34)))</f>
        <v>72</v>
      </c>
      <c r="AG9" s="313"/>
      <c r="AH9" s="312">
        <f>SUM(((AJ30+AL30+AN30)+(AI34+AK34+AM34)))</f>
        <v>78</v>
      </c>
      <c r="AI9" s="313"/>
      <c r="AJ9" s="314">
        <f>IF(AH9=0,"INF",AF9/AH9)</f>
        <v>0.92307692307692313</v>
      </c>
      <c r="AK9" s="315"/>
      <c r="AL9" s="316"/>
      <c r="AM9" s="388" t="str">
        <f>IF(C9=X8,"1o",IF(C9=X9,"2o",IF(C9=X10,"3o")))</f>
        <v>2o</v>
      </c>
      <c r="AN9" s="389"/>
    </row>
    <row r="10" spans="1:40" ht="12.75" customHeight="1" thickBot="1">
      <c r="A10" s="30">
        <v>3</v>
      </c>
      <c r="B10" s="31">
        <v>3</v>
      </c>
      <c r="C10" s="413" t="s">
        <v>179</v>
      </c>
      <c r="D10" s="383"/>
      <c r="E10" s="383"/>
      <c r="F10" s="383"/>
      <c r="G10" s="383"/>
      <c r="H10" s="383"/>
      <c r="I10" s="383"/>
      <c r="J10" s="383"/>
      <c r="K10" s="384"/>
      <c r="L10" s="379">
        <f>SUM(IF(Y30=2,1,0))+(IF(Y32=2,1,0))+(IF(R32=2,1,0))+(IF(R30=2,1,0))</f>
        <v>2</v>
      </c>
      <c r="M10" s="385"/>
      <c r="N10" s="379">
        <f>SUM(IF(Y30&gt;R30,1,0))+(IF(Y32&gt;R32,1,0))</f>
        <v>0</v>
      </c>
      <c r="O10" s="385"/>
      <c r="P10" s="379">
        <f>SUM(IF(R30&gt;Y30,1,0))+(IF(R32&gt;Y32,1,0))</f>
        <v>2</v>
      </c>
      <c r="Q10" s="385"/>
      <c r="R10" s="386">
        <f>SUM(N10*2)+(P10)</f>
        <v>2</v>
      </c>
      <c r="S10" s="387"/>
      <c r="T10" s="23">
        <f>(N10*10)+(R10*1000)+((Y10*100)-(AA10*100))+AJ10</f>
        <v>1600.39</v>
      </c>
      <c r="U10" s="32">
        <f>LARGE(T8:T10,B10)</f>
        <v>1600.39</v>
      </c>
      <c r="V10" s="32">
        <f>MATCH(U10,T8:T10,0)</f>
        <v>3</v>
      </c>
      <c r="W10" s="32" t="s">
        <v>47</v>
      </c>
      <c r="X10" s="93" t="str">
        <f>VLOOKUP(V10,B8:AL10,2)</f>
        <v>PALHOÇA</v>
      </c>
      <c r="Y10" s="379">
        <f>SUM(Y30+Y32)</f>
        <v>0</v>
      </c>
      <c r="Z10" s="375"/>
      <c r="AA10" s="374">
        <f>SUM(R30+R32)</f>
        <v>4</v>
      </c>
      <c r="AB10" s="375"/>
      <c r="AC10" s="376">
        <f>IF(AA10=0,"INF", Y10/AA10)</f>
        <v>0</v>
      </c>
      <c r="AD10" s="404"/>
      <c r="AE10" s="405"/>
      <c r="AF10" s="379">
        <f>SUM(((AJ30+AL30+AN30)+(AJ32+AL32+AN32)))</f>
        <v>39</v>
      </c>
      <c r="AG10" s="375"/>
      <c r="AH10" s="374">
        <f>SUM(((AI30+AK30+AM30)++(AI32+AK32+AM32)))</f>
        <v>100</v>
      </c>
      <c r="AI10" s="375"/>
      <c r="AJ10" s="376">
        <f>IF(AH10=0,"INF",AF10/AH10)</f>
        <v>0.39</v>
      </c>
      <c r="AK10" s="377"/>
      <c r="AL10" s="378"/>
      <c r="AM10" s="380" t="str">
        <f>IF(C10=X8,"1o",IF(C10=X9,"2o",IF(C10=X10,"3o")))</f>
        <v>3o</v>
      </c>
      <c r="AN10" s="381"/>
    </row>
    <row r="11" spans="1:40" ht="12.75" customHeight="1" thickBot="1"/>
    <row r="12" spans="1:40" ht="12.75" hidden="1" customHeight="1">
      <c r="A12" s="481" t="s">
        <v>25</v>
      </c>
      <c r="B12" s="482"/>
      <c r="C12" s="482"/>
      <c r="D12" s="482"/>
      <c r="E12" s="482"/>
      <c r="F12" s="482"/>
      <c r="G12" s="485" t="str">
        <f>G6&amp;G21</f>
        <v>AB</v>
      </c>
      <c r="H12" s="486"/>
      <c r="I12" s="489" t="s">
        <v>5</v>
      </c>
      <c r="J12" s="490"/>
      <c r="K12" s="491"/>
      <c r="L12" s="492" t="s">
        <v>27</v>
      </c>
      <c r="M12" s="493"/>
      <c r="N12" s="492" t="s">
        <v>28</v>
      </c>
      <c r="O12" s="493"/>
      <c r="P12" s="492" t="s">
        <v>29</v>
      </c>
      <c r="Q12" s="493"/>
      <c r="R12" s="496" t="s">
        <v>30</v>
      </c>
      <c r="S12" s="497"/>
      <c r="T12" s="94">
        <f>SUM(L14:M19)</f>
        <v>12</v>
      </c>
      <c r="U12" s="95"/>
      <c r="V12" s="95"/>
      <c r="W12" s="95"/>
      <c r="X12" s="95"/>
      <c r="Y12" s="500" t="s">
        <v>31</v>
      </c>
      <c r="Z12" s="501"/>
      <c r="AA12" s="501"/>
      <c r="AB12" s="501"/>
      <c r="AC12" s="501"/>
      <c r="AD12" s="501"/>
      <c r="AE12" s="502"/>
      <c r="AF12" s="500" t="s">
        <v>32</v>
      </c>
      <c r="AG12" s="501"/>
      <c r="AH12" s="501"/>
      <c r="AI12" s="501"/>
      <c r="AJ12" s="501"/>
      <c r="AK12" s="501"/>
      <c r="AL12" s="502"/>
      <c r="AM12" s="469" t="s">
        <v>33</v>
      </c>
      <c r="AN12" s="470"/>
    </row>
    <row r="13" spans="1:40" ht="12.75" hidden="1" customHeight="1" thickBot="1">
      <c r="A13" s="483"/>
      <c r="B13" s="484"/>
      <c r="C13" s="484"/>
      <c r="D13" s="484"/>
      <c r="E13" s="484"/>
      <c r="F13" s="484"/>
      <c r="G13" s="487"/>
      <c r="H13" s="488"/>
      <c r="I13" s="473"/>
      <c r="J13" s="474"/>
      <c r="K13" s="475"/>
      <c r="L13" s="494"/>
      <c r="M13" s="495"/>
      <c r="N13" s="494"/>
      <c r="O13" s="495"/>
      <c r="P13" s="494"/>
      <c r="Q13" s="495"/>
      <c r="R13" s="498"/>
      <c r="S13" s="499"/>
      <c r="T13" s="49" t="s">
        <v>34</v>
      </c>
      <c r="U13" s="50" t="s">
        <v>35</v>
      </c>
      <c r="V13" s="50" t="s">
        <v>36</v>
      </c>
      <c r="W13" s="50" t="s">
        <v>37</v>
      </c>
      <c r="X13" s="50" t="s">
        <v>38</v>
      </c>
      <c r="Y13" s="476" t="s">
        <v>39</v>
      </c>
      <c r="Z13" s="477"/>
      <c r="AA13" s="478" t="s">
        <v>40</v>
      </c>
      <c r="AB13" s="477"/>
      <c r="AC13" s="478" t="s">
        <v>41</v>
      </c>
      <c r="AD13" s="479"/>
      <c r="AE13" s="480"/>
      <c r="AF13" s="476" t="s">
        <v>39</v>
      </c>
      <c r="AG13" s="477"/>
      <c r="AH13" s="478" t="s">
        <v>40</v>
      </c>
      <c r="AI13" s="477"/>
      <c r="AJ13" s="478" t="s">
        <v>41</v>
      </c>
      <c r="AK13" s="479"/>
      <c r="AL13" s="480"/>
      <c r="AM13" s="471"/>
      <c r="AN13" s="472"/>
    </row>
    <row r="14" spans="1:40" ht="12.75" hidden="1" customHeight="1" thickBot="1">
      <c r="A14" s="96">
        <v>1</v>
      </c>
      <c r="B14" s="22">
        <v>1</v>
      </c>
      <c r="C14" s="464" t="s">
        <v>50</v>
      </c>
      <c r="D14" s="465"/>
      <c r="E14" s="465"/>
      <c r="F14" s="465"/>
      <c r="G14" s="465"/>
      <c r="H14" s="465"/>
      <c r="I14" s="465"/>
      <c r="J14" s="465"/>
      <c r="K14" s="466"/>
      <c r="L14" s="455">
        <f>L8</f>
        <v>2</v>
      </c>
      <c r="M14" s="456"/>
      <c r="N14" s="455">
        <f>N8</f>
        <v>2</v>
      </c>
      <c r="O14" s="456"/>
      <c r="P14" s="455">
        <f>P8</f>
        <v>0</v>
      </c>
      <c r="Q14" s="456"/>
      <c r="R14" s="467">
        <f t="shared" ref="R14:R19" si="0">SUM(N14*2)+(P14)</f>
        <v>4</v>
      </c>
      <c r="S14" s="468"/>
      <c r="T14" s="51">
        <f t="shared" ref="T14:T19" si="1">(N14*10)+(R14*1000)+((Y14*100)-(AA14*100))+AJ14</f>
        <v>4423.030303030303</v>
      </c>
      <c r="U14" s="52">
        <f>LARGE(T14:T19,B14)</f>
        <v>4423.030303030303</v>
      </c>
      <c r="V14" s="52">
        <f>MATCH(U14,T14:T19,0)</f>
        <v>1</v>
      </c>
      <c r="W14" s="52" t="s">
        <v>43</v>
      </c>
      <c r="X14" s="52" t="str">
        <f>VLOOKUP(V14,B14:AL19,2)</f>
        <v>a</v>
      </c>
      <c r="Y14" s="455">
        <f>Y8</f>
        <v>4</v>
      </c>
      <c r="Z14" s="457"/>
      <c r="AA14" s="455">
        <f>AA8</f>
        <v>0</v>
      </c>
      <c r="AB14" s="457"/>
      <c r="AC14" s="458" t="str">
        <f t="shared" ref="AC14:AC19" si="2">IF(AA14=0,"INF", Y14/AA14)</f>
        <v>INF</v>
      </c>
      <c r="AD14" s="459"/>
      <c r="AE14" s="460"/>
      <c r="AF14" s="455">
        <f>AF8</f>
        <v>100</v>
      </c>
      <c r="AG14" s="457"/>
      <c r="AH14" s="455">
        <f>AH8</f>
        <v>33</v>
      </c>
      <c r="AI14" s="457"/>
      <c r="AJ14" s="458">
        <f t="shared" ref="AJ14:AJ19" si="3">IF(AH14=0,"INF",AF14/AH14)</f>
        <v>3.0303030303030303</v>
      </c>
      <c r="AK14" s="459"/>
      <c r="AL14" s="460"/>
      <c r="AM14" s="461" t="str">
        <f>IF(C14=X14,"1o",IF(C14=X15,"2o",IF(C14=X16,"3o",IF(C14=X17,"4o",IF(C14=X18,"5o",IF(C14=X19,"6o"))))))</f>
        <v>1o</v>
      </c>
      <c r="AN14" s="462"/>
    </row>
    <row r="15" spans="1:40" ht="12.75" hidden="1" customHeight="1" thickBot="1">
      <c r="A15" s="97">
        <v>2</v>
      </c>
      <c r="B15" s="26">
        <v>2</v>
      </c>
      <c r="C15" s="463" t="s">
        <v>51</v>
      </c>
      <c r="D15" s="451"/>
      <c r="E15" s="451"/>
      <c r="F15" s="451"/>
      <c r="G15" s="451"/>
      <c r="H15" s="451"/>
      <c r="I15" s="451"/>
      <c r="J15" s="451"/>
      <c r="K15" s="452"/>
      <c r="L15" s="455">
        <f>L9</f>
        <v>2</v>
      </c>
      <c r="M15" s="456"/>
      <c r="N15" s="455">
        <f>N9</f>
        <v>1</v>
      </c>
      <c r="O15" s="456"/>
      <c r="P15" s="455">
        <f>P9</f>
        <v>1</v>
      </c>
      <c r="Q15" s="456"/>
      <c r="R15" s="453">
        <f t="shared" si="0"/>
        <v>3</v>
      </c>
      <c r="S15" s="454"/>
      <c r="T15" s="51">
        <f t="shared" si="1"/>
        <v>3010.9230769230771</v>
      </c>
      <c r="U15" s="52">
        <f>LARGE(T14:T19,B15)</f>
        <v>4321.3896103896104</v>
      </c>
      <c r="V15" s="52">
        <f>MATCH(U15,T14:T19,0)</f>
        <v>4</v>
      </c>
      <c r="W15" s="52" t="s">
        <v>45</v>
      </c>
      <c r="X15" s="52" t="str">
        <f>VLOOKUP(V15,B14:AL19,2)</f>
        <v>d</v>
      </c>
      <c r="Y15" s="455">
        <f t="shared" ref="Y15:AA16" si="4">Y9</f>
        <v>2</v>
      </c>
      <c r="Z15" s="457"/>
      <c r="AA15" s="455">
        <f t="shared" si="4"/>
        <v>2</v>
      </c>
      <c r="AB15" s="457"/>
      <c r="AC15" s="436">
        <f t="shared" si="2"/>
        <v>1</v>
      </c>
      <c r="AD15" s="437"/>
      <c r="AE15" s="438"/>
      <c r="AF15" s="455">
        <f>AF9</f>
        <v>72</v>
      </c>
      <c r="AG15" s="457"/>
      <c r="AH15" s="455">
        <f>AH9</f>
        <v>78</v>
      </c>
      <c r="AI15" s="457"/>
      <c r="AJ15" s="436">
        <f t="shared" si="3"/>
        <v>0.92307692307692313</v>
      </c>
      <c r="AK15" s="437"/>
      <c r="AL15" s="438"/>
      <c r="AM15" s="439" t="str">
        <f>IF(C15=X14,"1o",IF(C15=X15,"2o",IF(C15=X16,"3o",IF(C15=X17,"4o",IF(C15=X18,"5o",IF(C15=X19,"6o"))))))</f>
        <v>4o</v>
      </c>
      <c r="AN15" s="440"/>
    </row>
    <row r="16" spans="1:40" ht="12.75" hidden="1" customHeight="1">
      <c r="A16" s="97">
        <v>3</v>
      </c>
      <c r="B16" s="98">
        <v>3</v>
      </c>
      <c r="C16" s="450" t="s">
        <v>52</v>
      </c>
      <c r="D16" s="451"/>
      <c r="E16" s="451"/>
      <c r="F16" s="451"/>
      <c r="G16" s="451"/>
      <c r="H16" s="451"/>
      <c r="I16" s="451"/>
      <c r="J16" s="451"/>
      <c r="K16" s="452"/>
      <c r="L16" s="455">
        <f>L10</f>
        <v>2</v>
      </c>
      <c r="M16" s="456"/>
      <c r="N16" s="455">
        <f>N10</f>
        <v>0</v>
      </c>
      <c r="O16" s="456"/>
      <c r="P16" s="455">
        <f>P10</f>
        <v>2</v>
      </c>
      <c r="Q16" s="456"/>
      <c r="R16" s="453">
        <f t="shared" si="0"/>
        <v>2</v>
      </c>
      <c r="S16" s="454"/>
      <c r="T16" s="51">
        <f t="shared" si="1"/>
        <v>1600.39</v>
      </c>
      <c r="U16" s="52">
        <f>LARGE(T14:T19,B16)</f>
        <v>3111.1777777777779</v>
      </c>
      <c r="V16" s="52">
        <f>MATCH(U16,T14:T19,0)</f>
        <v>5</v>
      </c>
      <c r="W16" s="52" t="s">
        <v>47</v>
      </c>
      <c r="X16" s="52" t="str">
        <f>VLOOKUP(V16,B14:AL19,2)</f>
        <v>e</v>
      </c>
      <c r="Y16" s="455">
        <f t="shared" si="4"/>
        <v>0</v>
      </c>
      <c r="Z16" s="457"/>
      <c r="AA16" s="455">
        <f t="shared" si="4"/>
        <v>4</v>
      </c>
      <c r="AB16" s="457"/>
      <c r="AC16" s="436">
        <f t="shared" si="2"/>
        <v>0</v>
      </c>
      <c r="AD16" s="437"/>
      <c r="AE16" s="438"/>
      <c r="AF16" s="455">
        <f>AF10</f>
        <v>39</v>
      </c>
      <c r="AG16" s="457"/>
      <c r="AH16" s="455">
        <f>AH10</f>
        <v>100</v>
      </c>
      <c r="AI16" s="457"/>
      <c r="AJ16" s="436">
        <f t="shared" si="3"/>
        <v>0.39</v>
      </c>
      <c r="AK16" s="437"/>
      <c r="AL16" s="438"/>
      <c r="AM16" s="439" t="str">
        <f>IF(C16=X14,"1o",IF(C16=X15,"2o",IF(C16=X16,"3o",IF(C16=X17,"4o",IF(C16=X18,"5o",IF(C16=X19,"6o"))))))</f>
        <v>6o</v>
      </c>
      <c r="AN16" s="440"/>
    </row>
    <row r="17" spans="1:40" ht="12.75" hidden="1" customHeight="1">
      <c r="A17" s="97">
        <v>4</v>
      </c>
      <c r="B17" s="98">
        <v>4</v>
      </c>
      <c r="C17" s="450" t="s">
        <v>53</v>
      </c>
      <c r="D17" s="451"/>
      <c r="E17" s="451"/>
      <c r="F17" s="451"/>
      <c r="G17" s="451"/>
      <c r="H17" s="451"/>
      <c r="I17" s="451"/>
      <c r="J17" s="451"/>
      <c r="K17" s="452"/>
      <c r="L17" s="431">
        <f>L23</f>
        <v>2</v>
      </c>
      <c r="M17" s="444"/>
      <c r="N17" s="431">
        <f>N23</f>
        <v>2</v>
      </c>
      <c r="O17" s="444"/>
      <c r="P17" s="431">
        <f>P23</f>
        <v>0</v>
      </c>
      <c r="Q17" s="444"/>
      <c r="R17" s="453">
        <f t="shared" si="0"/>
        <v>4</v>
      </c>
      <c r="S17" s="454"/>
      <c r="T17" s="51">
        <f t="shared" si="1"/>
        <v>4321.3896103896104</v>
      </c>
      <c r="U17" s="52">
        <f>LARGE(T14:T19,B17)</f>
        <v>3010.9230769230771</v>
      </c>
      <c r="V17" s="52">
        <f>MATCH(U17,T14:T19,0)</f>
        <v>2</v>
      </c>
      <c r="W17" s="52" t="s">
        <v>54</v>
      </c>
      <c r="X17" s="52" t="str">
        <f>VLOOKUP(V17,B14:AL19,2)</f>
        <v>b</v>
      </c>
      <c r="Y17" s="431">
        <f>Y23</f>
        <v>4</v>
      </c>
      <c r="Z17" s="432"/>
      <c r="AA17" s="431">
        <f>AA23</f>
        <v>1</v>
      </c>
      <c r="AB17" s="432"/>
      <c r="AC17" s="436">
        <f t="shared" si="2"/>
        <v>4</v>
      </c>
      <c r="AD17" s="437"/>
      <c r="AE17" s="438"/>
      <c r="AF17" s="431">
        <f>AF23</f>
        <v>107</v>
      </c>
      <c r="AG17" s="432"/>
      <c r="AH17" s="431">
        <f>AH23</f>
        <v>77</v>
      </c>
      <c r="AI17" s="432"/>
      <c r="AJ17" s="436">
        <f t="shared" si="3"/>
        <v>1.3896103896103895</v>
      </c>
      <c r="AK17" s="437"/>
      <c r="AL17" s="438"/>
      <c r="AM17" s="439" t="str">
        <f>IF(C17=X14,"1o",IF(C17=X15,"2o",IF(C17=X16,"3o",IF(C17=X17,"4o",IF(C17=X18,"5o",IF(C17=X19,"6o"))))))</f>
        <v>2o</v>
      </c>
      <c r="AN17" s="440"/>
    </row>
    <row r="18" spans="1:40" ht="12.75" hidden="1" customHeight="1">
      <c r="A18" s="97">
        <v>5</v>
      </c>
      <c r="B18" s="98">
        <v>5</v>
      </c>
      <c r="C18" s="450" t="s">
        <v>59</v>
      </c>
      <c r="D18" s="451"/>
      <c r="E18" s="451"/>
      <c r="F18" s="451"/>
      <c r="G18" s="451"/>
      <c r="H18" s="451"/>
      <c r="I18" s="451"/>
      <c r="J18" s="451"/>
      <c r="K18" s="452"/>
      <c r="L18" s="431">
        <f>L24</f>
        <v>2</v>
      </c>
      <c r="M18" s="444"/>
      <c r="N18" s="431">
        <f>N24</f>
        <v>1</v>
      </c>
      <c r="O18" s="444"/>
      <c r="P18" s="431">
        <f>P24</f>
        <v>1</v>
      </c>
      <c r="Q18" s="444"/>
      <c r="R18" s="453">
        <f t="shared" si="0"/>
        <v>3</v>
      </c>
      <c r="S18" s="454"/>
      <c r="T18" s="51">
        <f t="shared" si="1"/>
        <v>3111.1777777777779</v>
      </c>
      <c r="U18" s="53">
        <f>LARGE(T14:T19,B18)</f>
        <v>1600.54</v>
      </c>
      <c r="V18" s="53">
        <f>MATCH(U18,T14:T19,0)</f>
        <v>6</v>
      </c>
      <c r="W18" s="53" t="s">
        <v>57</v>
      </c>
      <c r="X18" s="53" t="str">
        <f>VLOOKUP(V18,B14:AL19,2)</f>
        <v>f</v>
      </c>
      <c r="Y18" s="431">
        <f>Y24</f>
        <v>3</v>
      </c>
      <c r="Z18" s="432"/>
      <c r="AA18" s="431">
        <f>AA24</f>
        <v>2</v>
      </c>
      <c r="AB18" s="432"/>
      <c r="AC18" s="436">
        <f t="shared" si="2"/>
        <v>1.5</v>
      </c>
      <c r="AD18" s="437"/>
      <c r="AE18" s="438"/>
      <c r="AF18" s="431">
        <f>AF24</f>
        <v>106</v>
      </c>
      <c r="AG18" s="432"/>
      <c r="AH18" s="431">
        <f>AH24</f>
        <v>90</v>
      </c>
      <c r="AI18" s="432"/>
      <c r="AJ18" s="436">
        <f t="shared" si="3"/>
        <v>1.1777777777777778</v>
      </c>
      <c r="AK18" s="437"/>
      <c r="AL18" s="438"/>
      <c r="AM18" s="439" t="str">
        <f>IF(C18=X14,"1o",IF(C18=X15,"2o",IF(C18=X16,"3o",IF(C18=X17,"4o",IF(C18=X18,"5o",IF(C18=X19,"6o"))))))</f>
        <v>3o</v>
      </c>
      <c r="AN18" s="440"/>
    </row>
    <row r="19" spans="1:40" ht="12.75" hidden="1" customHeight="1" thickBot="1">
      <c r="A19" s="99">
        <v>6</v>
      </c>
      <c r="B19" s="100">
        <v>6</v>
      </c>
      <c r="C19" s="441" t="s">
        <v>60</v>
      </c>
      <c r="D19" s="442"/>
      <c r="E19" s="442"/>
      <c r="F19" s="442"/>
      <c r="G19" s="442"/>
      <c r="H19" s="442"/>
      <c r="I19" s="442"/>
      <c r="J19" s="442"/>
      <c r="K19" s="443"/>
      <c r="L19" s="431">
        <f>L25</f>
        <v>2</v>
      </c>
      <c r="M19" s="444"/>
      <c r="N19" s="431">
        <f>N25</f>
        <v>0</v>
      </c>
      <c r="O19" s="444"/>
      <c r="P19" s="431">
        <f>P25</f>
        <v>2</v>
      </c>
      <c r="Q19" s="444"/>
      <c r="R19" s="445">
        <f t="shared" si="0"/>
        <v>2</v>
      </c>
      <c r="S19" s="446"/>
      <c r="T19" s="51">
        <f t="shared" si="1"/>
        <v>1600.54</v>
      </c>
      <c r="U19" s="54">
        <f>LARGE(T14:T19,B19)</f>
        <v>1600.39</v>
      </c>
      <c r="V19" s="54">
        <f>MATCH(U19,T14:T19,0)</f>
        <v>3</v>
      </c>
      <c r="W19" s="54" t="s">
        <v>61</v>
      </c>
      <c r="X19" s="54" t="str">
        <f>VLOOKUP(V19,B14:AL19,2)</f>
        <v>c</v>
      </c>
      <c r="Y19" s="431">
        <f>Y25</f>
        <v>0</v>
      </c>
      <c r="Z19" s="432"/>
      <c r="AA19" s="431">
        <f>AA25</f>
        <v>4</v>
      </c>
      <c r="AB19" s="432"/>
      <c r="AC19" s="433">
        <f t="shared" si="2"/>
        <v>0</v>
      </c>
      <c r="AD19" s="434"/>
      <c r="AE19" s="435"/>
      <c r="AF19" s="431">
        <f>AF25</f>
        <v>54</v>
      </c>
      <c r="AG19" s="432"/>
      <c r="AH19" s="431">
        <f>AH25</f>
        <v>100</v>
      </c>
      <c r="AI19" s="432"/>
      <c r="AJ19" s="433">
        <f t="shared" si="3"/>
        <v>0.54</v>
      </c>
      <c r="AK19" s="434"/>
      <c r="AL19" s="435"/>
      <c r="AM19" s="429" t="str">
        <f>IF(C19=X14,"1o",IF(C19=X15,"2o",IF(C19=X16,"3o",IF(C19=X17,"4o",IF(C19=X18,"5o",IF(C19=X19,"6o"))))))</f>
        <v>5o</v>
      </c>
      <c r="AN19" s="430"/>
    </row>
    <row r="20" spans="1:40" ht="12.75" hidden="1" customHeight="1" thickBot="1"/>
    <row r="21" spans="1:40" ht="12.75" customHeight="1">
      <c r="A21" s="363" t="s">
        <v>25</v>
      </c>
      <c r="B21" s="364"/>
      <c r="C21" s="364"/>
      <c r="D21" s="364"/>
      <c r="E21" s="364"/>
      <c r="F21" s="364"/>
      <c r="G21" s="367" t="s">
        <v>88</v>
      </c>
      <c r="H21" s="368"/>
      <c r="I21" s="371" t="s">
        <v>5</v>
      </c>
      <c r="J21" s="372"/>
      <c r="K21" s="373"/>
      <c r="L21" s="344" t="s">
        <v>27</v>
      </c>
      <c r="M21" s="345"/>
      <c r="N21" s="344" t="s">
        <v>28</v>
      </c>
      <c r="O21" s="345"/>
      <c r="P21" s="344" t="s">
        <v>29</v>
      </c>
      <c r="Q21" s="345"/>
      <c r="R21" s="348" t="s">
        <v>30</v>
      </c>
      <c r="S21" s="349"/>
      <c r="T21" s="17">
        <f>SUM(L23:M25)</f>
        <v>6</v>
      </c>
      <c r="U21" s="18"/>
      <c r="V21" s="18"/>
      <c r="W21" s="18"/>
      <c r="X21" s="18"/>
      <c r="Y21" s="447" t="s">
        <v>31</v>
      </c>
      <c r="Z21" s="448"/>
      <c r="AA21" s="448"/>
      <c r="AB21" s="448"/>
      <c r="AC21" s="448"/>
      <c r="AD21" s="448"/>
      <c r="AE21" s="449"/>
      <c r="AF21" s="447" t="s">
        <v>32</v>
      </c>
      <c r="AG21" s="448"/>
      <c r="AH21" s="448"/>
      <c r="AI21" s="448"/>
      <c r="AJ21" s="448"/>
      <c r="AK21" s="448"/>
      <c r="AL21" s="449"/>
      <c r="AM21" s="355" t="s">
        <v>33</v>
      </c>
      <c r="AN21" s="356"/>
    </row>
    <row r="22" spans="1:40" ht="12.75" customHeight="1" thickBot="1">
      <c r="A22" s="365"/>
      <c r="B22" s="366"/>
      <c r="C22" s="366"/>
      <c r="D22" s="366"/>
      <c r="E22" s="366"/>
      <c r="F22" s="366"/>
      <c r="G22" s="369"/>
      <c r="H22" s="370"/>
      <c r="I22" s="359" t="s">
        <v>56</v>
      </c>
      <c r="J22" s="360"/>
      <c r="K22" s="361"/>
      <c r="L22" s="346"/>
      <c r="M22" s="347"/>
      <c r="N22" s="346"/>
      <c r="O22" s="347"/>
      <c r="P22" s="346"/>
      <c r="Q22" s="347"/>
      <c r="R22" s="350"/>
      <c r="S22" s="351"/>
      <c r="T22" s="19" t="s">
        <v>34</v>
      </c>
      <c r="U22" s="20" t="s">
        <v>35</v>
      </c>
      <c r="V22" s="20" t="s">
        <v>36</v>
      </c>
      <c r="W22" s="20" t="s">
        <v>37</v>
      </c>
      <c r="X22" s="20" t="s">
        <v>38</v>
      </c>
      <c r="Y22" s="362" t="s">
        <v>39</v>
      </c>
      <c r="Z22" s="335"/>
      <c r="AA22" s="334" t="s">
        <v>40</v>
      </c>
      <c r="AB22" s="335"/>
      <c r="AC22" s="334" t="s">
        <v>41</v>
      </c>
      <c r="AD22" s="336"/>
      <c r="AE22" s="337"/>
      <c r="AF22" s="362" t="s">
        <v>39</v>
      </c>
      <c r="AG22" s="335"/>
      <c r="AH22" s="334" t="s">
        <v>40</v>
      </c>
      <c r="AI22" s="335"/>
      <c r="AJ22" s="334" t="s">
        <v>41</v>
      </c>
      <c r="AK22" s="336"/>
      <c r="AL22" s="337"/>
      <c r="AM22" s="357"/>
      <c r="AN22" s="358"/>
    </row>
    <row r="23" spans="1:40" ht="12.75" customHeight="1" thickBot="1">
      <c r="A23" s="21">
        <v>4</v>
      </c>
      <c r="B23" s="22">
        <v>1</v>
      </c>
      <c r="C23" s="413" t="s">
        <v>169</v>
      </c>
      <c r="D23" s="383"/>
      <c r="E23" s="383"/>
      <c r="F23" s="383"/>
      <c r="G23" s="383"/>
      <c r="H23" s="383"/>
      <c r="I23" s="383"/>
      <c r="J23" s="383"/>
      <c r="K23" s="384"/>
      <c r="L23" s="326">
        <f>SUM((IF(R33=2,1,0))+(IF(R35=2,1,0)))+(IF(Y35=2,1,0))+(IF(Y33=2,1,0))</f>
        <v>2</v>
      </c>
      <c r="M23" s="341"/>
      <c r="N23" s="326">
        <f>SUM((IF(R33&gt;Y33,1,0))+(IF(R35&gt;Y35,1,0)))</f>
        <v>2</v>
      </c>
      <c r="O23" s="341"/>
      <c r="P23" s="326">
        <f>SUM(IF(Y33&gt;R33,1,0))+(IF(Y35&gt;R35,1,0))</f>
        <v>0</v>
      </c>
      <c r="Q23" s="341"/>
      <c r="R23" s="342">
        <f>SUM(N23*2)+(P23)</f>
        <v>4</v>
      </c>
      <c r="S23" s="343"/>
      <c r="T23" s="23">
        <f>(N23*10)+(R23*1000)+((Y23*100)-(AA23*100))+AJ23</f>
        <v>4321.3896103896104</v>
      </c>
      <c r="U23" s="24">
        <f>LARGE(T23:T25,B23)</f>
        <v>4321.3896103896104</v>
      </c>
      <c r="V23" s="24">
        <f>MATCH(U23,T23:T25,0)</f>
        <v>1</v>
      </c>
      <c r="W23" s="24" t="s">
        <v>43</v>
      </c>
      <c r="X23" s="91" t="str">
        <f>VLOOKUP(V23,B23:AL25,2)</f>
        <v>FEPESE VOLEI 05</v>
      </c>
      <c r="Y23" s="326">
        <f>SUM(R33+R35)</f>
        <v>4</v>
      </c>
      <c r="Z23" s="327"/>
      <c r="AA23" s="328">
        <f>SUM(Y33+Y35)</f>
        <v>1</v>
      </c>
      <c r="AB23" s="327"/>
      <c r="AC23" s="329">
        <f>IF(AA23=0,"INF", Y23/AA23)</f>
        <v>4</v>
      </c>
      <c r="AD23" s="411"/>
      <c r="AE23" s="412"/>
      <c r="AF23" s="326">
        <f>SUM(((AI33+AK33+AM33)+(AI35+AK35+AM35)))</f>
        <v>107</v>
      </c>
      <c r="AG23" s="327"/>
      <c r="AH23" s="328">
        <f>SUM(((AJ33+AL33+AN33)+(AJ35+AL35+AN35)))</f>
        <v>77</v>
      </c>
      <c r="AI23" s="327"/>
      <c r="AJ23" s="329">
        <f>IF(AH23=0,"INF",AF23/AH23)</f>
        <v>1.3896103896103895</v>
      </c>
      <c r="AK23" s="330"/>
      <c r="AL23" s="331"/>
      <c r="AM23" s="332" t="str">
        <f>IF(C23=X23,"1o",IF(C23=X24,"2o",IF(C23=X25,"3o")))</f>
        <v>1o</v>
      </c>
      <c r="AN23" s="333"/>
    </row>
    <row r="24" spans="1:40" ht="12.75" customHeight="1">
      <c r="A24" s="25">
        <v>5</v>
      </c>
      <c r="B24" s="86">
        <v>2</v>
      </c>
      <c r="C24" s="420" t="s">
        <v>170</v>
      </c>
      <c r="D24" s="320"/>
      <c r="E24" s="320"/>
      <c r="F24" s="320"/>
      <c r="G24" s="320"/>
      <c r="H24" s="320"/>
      <c r="I24" s="320"/>
      <c r="J24" s="320"/>
      <c r="K24" s="321"/>
      <c r="L24" s="322">
        <f>SUM(IF(R31=2,1,0))+(IF(Y35=2,1,0))+(IF(Y31=2,1,0))+(IF(R35=2,1,0))</f>
        <v>2</v>
      </c>
      <c r="M24" s="323"/>
      <c r="N24" s="322">
        <f>SUM(IF(R31&gt;Y31,1,0))+(IF(Y35&gt;R35,1,0))</f>
        <v>1</v>
      </c>
      <c r="O24" s="323"/>
      <c r="P24" s="322">
        <f>SUM(IF(Y31&gt;R31,1,0))+(IF(R35&gt;Y35,1,0))</f>
        <v>1</v>
      </c>
      <c r="Q24" s="323"/>
      <c r="R24" s="324">
        <f>SUM(N24*2)+(P24)</f>
        <v>3</v>
      </c>
      <c r="S24" s="325"/>
      <c r="T24" s="28">
        <f>(N24*10)+(R24*1000)+((Y24*100)-(AA24*100))+AJ24</f>
        <v>3111.1777777777779</v>
      </c>
      <c r="U24" s="29">
        <f>LARGE(T23:T25,B24)</f>
        <v>3111.1777777777779</v>
      </c>
      <c r="V24" s="29">
        <f>MATCH(U24,T23:T25,0)</f>
        <v>2</v>
      </c>
      <c r="W24" s="29" t="s">
        <v>45</v>
      </c>
      <c r="X24" s="92" t="str">
        <f>VLOOKUP(V24,B23:AL25,2)</f>
        <v>AABB/SACA ESSA/FPOLIS</v>
      </c>
      <c r="Y24" s="322">
        <f>SUM(R31+Y35)</f>
        <v>3</v>
      </c>
      <c r="Z24" s="313"/>
      <c r="AA24" s="312">
        <f>SUM(Y31+R35)</f>
        <v>2</v>
      </c>
      <c r="AB24" s="313"/>
      <c r="AC24" s="314">
        <f>IF(AA24=0,"INF", Y24/AA24)</f>
        <v>1.5</v>
      </c>
      <c r="AD24" s="409"/>
      <c r="AE24" s="410"/>
      <c r="AF24" s="322">
        <f>SUM(((AI31+AK31+AM31)+(AJ35+AL35+AN35)))</f>
        <v>106</v>
      </c>
      <c r="AG24" s="313"/>
      <c r="AH24" s="312">
        <f>SUM(((AJ31+AL31+AN31)+(AI35+AK35+AM35)))</f>
        <v>90</v>
      </c>
      <c r="AI24" s="313"/>
      <c r="AJ24" s="314">
        <f>IF(AH24=0,"INF",AF24/AH24)</f>
        <v>1.1777777777777778</v>
      </c>
      <c r="AK24" s="315"/>
      <c r="AL24" s="316"/>
      <c r="AM24" s="388" t="str">
        <f>IF(C24=X23,"1o",IF(C24=X24,"2o",IF(C24=X25,"3o")))</f>
        <v>2o</v>
      </c>
      <c r="AN24" s="389"/>
    </row>
    <row r="25" spans="1:40" ht="12.75" customHeight="1" thickBot="1">
      <c r="A25" s="30">
        <v>6</v>
      </c>
      <c r="B25" s="31">
        <v>3</v>
      </c>
      <c r="C25" s="413" t="s">
        <v>176</v>
      </c>
      <c r="D25" s="383"/>
      <c r="E25" s="383"/>
      <c r="F25" s="383"/>
      <c r="G25" s="383"/>
      <c r="H25" s="383"/>
      <c r="I25" s="383"/>
      <c r="J25" s="383"/>
      <c r="K25" s="384"/>
      <c r="L25" s="379">
        <f>SUM(IF(Y31=2,1,0))+(IF(Y33=2,1,0))+(IF(R33=2,1,0))+(IF(R31=2,1,0))</f>
        <v>2</v>
      </c>
      <c r="M25" s="385"/>
      <c r="N25" s="379">
        <f>SUM(IF(Y31&gt;R31,1,0))+(IF(Y33&gt;R33,1,0))</f>
        <v>0</v>
      </c>
      <c r="O25" s="385"/>
      <c r="P25" s="379">
        <f>SUM(IF(R31&gt;Y31,1,0))+(IF(R33&gt;Y33,1,0))</f>
        <v>2</v>
      </c>
      <c r="Q25" s="385"/>
      <c r="R25" s="386">
        <f>SUM(N25*2)+(P25)</f>
        <v>2</v>
      </c>
      <c r="S25" s="387"/>
      <c r="T25" s="23">
        <f>(N25*10)+(R25*1000)+((Y25*100)-(AA25*100))+AJ25</f>
        <v>1600.54</v>
      </c>
      <c r="U25" s="32">
        <f>LARGE(T23:T25,B25)</f>
        <v>1600.54</v>
      </c>
      <c r="V25" s="32">
        <f>MATCH(U25,T23:T25,0)</f>
        <v>3</v>
      </c>
      <c r="W25" s="32" t="s">
        <v>47</v>
      </c>
      <c r="X25" s="93" t="str">
        <f>VLOOKUP(V25,B23:AL25,2)</f>
        <v>HERONDINA VOLEI</v>
      </c>
      <c r="Y25" s="379">
        <f>SUM(Y31+Y33)</f>
        <v>0</v>
      </c>
      <c r="Z25" s="375"/>
      <c r="AA25" s="374">
        <f>SUM(R31+R33)</f>
        <v>4</v>
      </c>
      <c r="AB25" s="375"/>
      <c r="AC25" s="376">
        <f>IF(AA25=0,"INF", Y25/AA25)</f>
        <v>0</v>
      </c>
      <c r="AD25" s="404"/>
      <c r="AE25" s="405"/>
      <c r="AF25" s="379">
        <f>SUM(((AJ31+AL31+AN31)+(AJ33+AL33+AN33)))</f>
        <v>54</v>
      </c>
      <c r="AG25" s="375"/>
      <c r="AH25" s="374">
        <f>SUM(((AI31+AK31+AM31)++(AI33+AK33+AM33)))</f>
        <v>100</v>
      </c>
      <c r="AI25" s="375"/>
      <c r="AJ25" s="376">
        <f>IF(AH25=0,"INF",AF25/AH25)</f>
        <v>0.54</v>
      </c>
      <c r="AK25" s="377"/>
      <c r="AL25" s="378"/>
      <c r="AM25" s="380" t="str">
        <f>IF(C25=X23,"1o",IF(C25=X24,"2o",IF(C25=X25,"3o")))</f>
        <v>3o</v>
      </c>
      <c r="AN25" s="381"/>
    </row>
    <row r="26" spans="1:40" ht="12.75" customHeight="1"/>
    <row r="27" spans="1:40" ht="12.75" customHeight="1"/>
    <row r="28" spans="1:40" ht="12.75" customHeight="1">
      <c r="A28" s="2" t="s">
        <v>171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40" ht="12.75" customHeight="1">
      <c r="A29" s="4" t="s">
        <v>1</v>
      </c>
      <c r="B29" s="4"/>
      <c r="C29" s="282" t="s">
        <v>3</v>
      </c>
      <c r="D29" s="282"/>
      <c r="E29" s="4" t="s">
        <v>4</v>
      </c>
      <c r="F29" s="4" t="s">
        <v>5</v>
      </c>
      <c r="G29" s="283" t="s">
        <v>6</v>
      </c>
      <c r="H29" s="283"/>
      <c r="J29" s="282" t="s">
        <v>7</v>
      </c>
      <c r="K29" s="282"/>
      <c r="L29" s="282"/>
      <c r="M29" s="282"/>
      <c r="N29" s="282"/>
      <c r="O29" s="282"/>
      <c r="P29" s="282"/>
      <c r="Q29" s="282"/>
      <c r="R29" s="4"/>
      <c r="S29" s="4" t="s">
        <v>8</v>
      </c>
      <c r="T29" s="4"/>
      <c r="U29" s="4"/>
      <c r="V29" s="4"/>
      <c r="W29" s="4"/>
      <c r="X29" s="4"/>
      <c r="Y29" s="5"/>
      <c r="Z29" s="281" t="s">
        <v>7</v>
      </c>
      <c r="AA29" s="281"/>
      <c r="AB29" s="281"/>
      <c r="AC29" s="281"/>
      <c r="AD29" s="281"/>
      <c r="AE29" s="281"/>
      <c r="AF29" s="281"/>
      <c r="AG29" s="281"/>
      <c r="AI29" s="281" t="s">
        <v>9</v>
      </c>
      <c r="AJ29" s="281"/>
      <c r="AK29" s="281" t="s">
        <v>10</v>
      </c>
      <c r="AL29" s="281"/>
      <c r="AM29" s="281" t="s">
        <v>11</v>
      </c>
      <c r="AN29" s="281"/>
    </row>
    <row r="30" spans="1:40" ht="12.75" customHeight="1">
      <c r="A30" s="6">
        <v>1</v>
      </c>
      <c r="B30" s="8"/>
      <c r="C30" s="275">
        <v>0.375</v>
      </c>
      <c r="D30" s="276"/>
      <c r="E30" s="9" t="str">
        <f>G6</f>
        <v>A</v>
      </c>
      <c r="F30" s="9" t="str">
        <f>I7</f>
        <v>F</v>
      </c>
      <c r="G30" s="277" t="s">
        <v>49</v>
      </c>
      <c r="H30" s="278"/>
      <c r="I30" s="10">
        <f>A9</f>
        <v>2</v>
      </c>
      <c r="J30" s="427" t="str">
        <f>C9</f>
        <v>ELASE</v>
      </c>
      <c r="K30" s="427"/>
      <c r="L30" s="427"/>
      <c r="M30" s="427"/>
      <c r="N30" s="427"/>
      <c r="O30" s="427"/>
      <c r="P30" s="427"/>
      <c r="Q30" s="427"/>
      <c r="R30" s="11">
        <v>2</v>
      </c>
      <c r="S30" s="12" t="s">
        <v>8</v>
      </c>
      <c r="T30" s="12"/>
      <c r="U30" s="12"/>
      <c r="V30" s="12"/>
      <c r="W30" s="12"/>
      <c r="X30" s="12"/>
      <c r="Y30" s="11">
        <f t="shared" ref="Y30:Y34" si="5">(IF(AJ30&gt;AI30,1,0))+(IF(AL30&gt;AK30,1,0))+(IF(AN30&gt;AM30,1,0))</f>
        <v>0</v>
      </c>
      <c r="Z30" s="428" t="str">
        <f>C10</f>
        <v>PALHOÇA</v>
      </c>
      <c r="AA30" s="428"/>
      <c r="AB30" s="428"/>
      <c r="AC30" s="428"/>
      <c r="AD30" s="428"/>
      <c r="AE30" s="428"/>
      <c r="AF30" s="428"/>
      <c r="AG30" s="428"/>
      <c r="AH30" s="14">
        <f>A10</f>
        <v>3</v>
      </c>
      <c r="AI30" s="36">
        <v>25</v>
      </c>
      <c r="AJ30" s="37">
        <v>15</v>
      </c>
      <c r="AK30" s="36">
        <v>25</v>
      </c>
      <c r="AL30" s="37">
        <v>13</v>
      </c>
      <c r="AM30" s="36"/>
      <c r="AN30" s="37"/>
    </row>
    <row r="31" spans="1:40" ht="12.75" customHeight="1">
      <c r="A31" s="6">
        <v>2</v>
      </c>
      <c r="B31" s="8"/>
      <c r="C31" s="275">
        <v>0.41666666666666669</v>
      </c>
      <c r="D31" s="276"/>
      <c r="E31" s="9" t="str">
        <f>G21</f>
        <v>B</v>
      </c>
      <c r="F31" s="9" t="str">
        <f>I22</f>
        <v>F</v>
      </c>
      <c r="G31" s="277" t="s">
        <v>49</v>
      </c>
      <c r="H31" s="278"/>
      <c r="I31" s="10">
        <f>A24</f>
        <v>5</v>
      </c>
      <c r="J31" s="427" t="str">
        <f>C24</f>
        <v>AABB/SACA ESSA/FPOLIS</v>
      </c>
      <c r="K31" s="427"/>
      <c r="L31" s="427"/>
      <c r="M31" s="427"/>
      <c r="N31" s="427"/>
      <c r="O31" s="427"/>
      <c r="P31" s="427"/>
      <c r="Q31" s="427"/>
      <c r="R31" s="11">
        <v>2</v>
      </c>
      <c r="S31" s="12" t="s">
        <v>8</v>
      </c>
      <c r="T31" s="12"/>
      <c r="U31" s="12"/>
      <c r="V31" s="12"/>
      <c r="W31" s="12"/>
      <c r="X31" s="12"/>
      <c r="Y31" s="11">
        <f t="shared" si="5"/>
        <v>0</v>
      </c>
      <c r="Z31" s="428" t="str">
        <f>C25</f>
        <v>HERONDINA VOLEI</v>
      </c>
      <c r="AA31" s="428"/>
      <c r="AB31" s="428"/>
      <c r="AC31" s="428"/>
      <c r="AD31" s="428"/>
      <c r="AE31" s="428"/>
      <c r="AF31" s="428"/>
      <c r="AG31" s="428"/>
      <c r="AH31" s="14">
        <f>A25</f>
        <v>6</v>
      </c>
      <c r="AI31" s="36">
        <v>25</v>
      </c>
      <c r="AJ31" s="37">
        <v>17</v>
      </c>
      <c r="AK31" s="36">
        <v>25</v>
      </c>
      <c r="AL31" s="37">
        <v>16</v>
      </c>
      <c r="AM31" s="36"/>
      <c r="AN31" s="37"/>
    </row>
    <row r="32" spans="1:40" ht="12.75" customHeight="1">
      <c r="A32" s="6">
        <v>3</v>
      </c>
      <c r="B32" s="8"/>
      <c r="C32" s="275">
        <v>0.45833333333333331</v>
      </c>
      <c r="D32" s="276"/>
      <c r="E32" s="9" t="str">
        <f>G6</f>
        <v>A</v>
      </c>
      <c r="F32" s="9" t="str">
        <f>I7</f>
        <v>F</v>
      </c>
      <c r="G32" s="277" t="s">
        <v>49</v>
      </c>
      <c r="H32" s="278"/>
      <c r="I32" s="10">
        <f>A8</f>
        <v>1</v>
      </c>
      <c r="J32" s="427" t="str">
        <f>C8</f>
        <v>AVOFEL</v>
      </c>
      <c r="K32" s="427"/>
      <c r="L32" s="427"/>
      <c r="M32" s="427"/>
      <c r="N32" s="427"/>
      <c r="O32" s="427"/>
      <c r="P32" s="427"/>
      <c r="Q32" s="427"/>
      <c r="R32" s="11">
        <v>2</v>
      </c>
      <c r="S32" s="12" t="s">
        <v>8</v>
      </c>
      <c r="T32" s="12"/>
      <c r="U32" s="12"/>
      <c r="V32" s="12"/>
      <c r="W32" s="12"/>
      <c r="X32" s="12"/>
      <c r="Y32" s="11">
        <f t="shared" si="5"/>
        <v>0</v>
      </c>
      <c r="Z32" s="428" t="str">
        <f>C10</f>
        <v>PALHOÇA</v>
      </c>
      <c r="AA32" s="428"/>
      <c r="AB32" s="428"/>
      <c r="AC32" s="428"/>
      <c r="AD32" s="428"/>
      <c r="AE32" s="428"/>
      <c r="AF32" s="428"/>
      <c r="AG32" s="428"/>
      <c r="AH32" s="14">
        <f>A10</f>
        <v>3</v>
      </c>
      <c r="AI32" s="15">
        <v>25</v>
      </c>
      <c r="AJ32" s="16">
        <v>5</v>
      </c>
      <c r="AK32" s="15">
        <v>25</v>
      </c>
      <c r="AL32" s="16">
        <v>6</v>
      </c>
      <c r="AM32" s="15"/>
      <c r="AN32" s="16"/>
    </row>
    <row r="33" spans="1:40" ht="12.75" customHeight="1">
      <c r="A33" s="6">
        <v>4</v>
      </c>
      <c r="B33" s="8"/>
      <c r="C33" s="275">
        <v>0.5625</v>
      </c>
      <c r="D33" s="276"/>
      <c r="E33" s="9" t="str">
        <f>G21</f>
        <v>B</v>
      </c>
      <c r="F33" s="9" t="str">
        <f>I22</f>
        <v>F</v>
      </c>
      <c r="G33" s="277" t="s">
        <v>49</v>
      </c>
      <c r="H33" s="278"/>
      <c r="I33" s="10">
        <f>A23</f>
        <v>4</v>
      </c>
      <c r="J33" s="427" t="str">
        <f>C23</f>
        <v>FEPESE VOLEI 05</v>
      </c>
      <c r="K33" s="427"/>
      <c r="L33" s="427"/>
      <c r="M33" s="427"/>
      <c r="N33" s="427"/>
      <c r="O33" s="427"/>
      <c r="P33" s="427"/>
      <c r="Q33" s="427"/>
      <c r="R33" s="11">
        <v>2</v>
      </c>
      <c r="S33" s="12" t="s">
        <v>8</v>
      </c>
      <c r="T33" s="12"/>
      <c r="U33" s="12"/>
      <c r="V33" s="12"/>
      <c r="W33" s="12"/>
      <c r="X33" s="12"/>
      <c r="Y33" s="11">
        <f t="shared" si="5"/>
        <v>0</v>
      </c>
      <c r="Z33" s="428" t="str">
        <f>C25</f>
        <v>HERONDINA VOLEI</v>
      </c>
      <c r="AA33" s="428"/>
      <c r="AB33" s="428"/>
      <c r="AC33" s="428"/>
      <c r="AD33" s="428"/>
      <c r="AE33" s="428"/>
      <c r="AF33" s="428"/>
      <c r="AG33" s="428"/>
      <c r="AH33" s="14">
        <f>A25</f>
        <v>6</v>
      </c>
      <c r="AI33" s="15">
        <v>25</v>
      </c>
      <c r="AJ33" s="16">
        <v>8</v>
      </c>
      <c r="AK33" s="15">
        <v>25</v>
      </c>
      <c r="AL33" s="16">
        <v>13</v>
      </c>
      <c r="AM33" s="15"/>
      <c r="AN33" s="16"/>
    </row>
    <row r="34" spans="1:40" ht="12.75" customHeight="1">
      <c r="A34" s="6">
        <v>5</v>
      </c>
      <c r="B34" s="8"/>
      <c r="C34" s="275">
        <v>0.60416666666666663</v>
      </c>
      <c r="D34" s="276"/>
      <c r="E34" s="9" t="str">
        <f>G6</f>
        <v>A</v>
      </c>
      <c r="F34" s="9" t="str">
        <f>I7</f>
        <v>F</v>
      </c>
      <c r="G34" s="277" t="s">
        <v>49</v>
      </c>
      <c r="H34" s="278"/>
      <c r="I34" s="10">
        <f>A8</f>
        <v>1</v>
      </c>
      <c r="J34" s="427" t="str">
        <f>C8</f>
        <v>AVOFEL</v>
      </c>
      <c r="K34" s="427"/>
      <c r="L34" s="427"/>
      <c r="M34" s="427"/>
      <c r="N34" s="427"/>
      <c r="O34" s="427"/>
      <c r="P34" s="427"/>
      <c r="Q34" s="427"/>
      <c r="R34" s="11">
        <v>2</v>
      </c>
      <c r="S34" s="12" t="s">
        <v>8</v>
      </c>
      <c r="T34" s="12"/>
      <c r="U34" s="12"/>
      <c r="V34" s="12"/>
      <c r="W34" s="12"/>
      <c r="X34" s="12"/>
      <c r="Y34" s="11">
        <f t="shared" si="5"/>
        <v>0</v>
      </c>
      <c r="Z34" s="428" t="str">
        <f>C9</f>
        <v>ELASE</v>
      </c>
      <c r="AA34" s="428"/>
      <c r="AB34" s="428"/>
      <c r="AC34" s="428"/>
      <c r="AD34" s="428"/>
      <c r="AE34" s="428"/>
      <c r="AF34" s="428"/>
      <c r="AG34" s="428"/>
      <c r="AH34" s="14">
        <f>A9</f>
        <v>2</v>
      </c>
      <c r="AI34" s="15">
        <v>25</v>
      </c>
      <c r="AJ34" s="16">
        <v>10</v>
      </c>
      <c r="AK34" s="15">
        <v>25</v>
      </c>
      <c r="AL34" s="16">
        <v>12</v>
      </c>
      <c r="AM34" s="15"/>
      <c r="AN34" s="16"/>
    </row>
    <row r="35" spans="1:40" ht="12.75" customHeight="1">
      <c r="A35" s="6">
        <v>6</v>
      </c>
      <c r="B35" s="8"/>
      <c r="C35" s="275">
        <v>0.64583333333333337</v>
      </c>
      <c r="D35" s="276"/>
      <c r="E35" s="9" t="str">
        <f>G21</f>
        <v>B</v>
      </c>
      <c r="F35" s="9" t="str">
        <f>I22</f>
        <v>F</v>
      </c>
      <c r="G35" s="277" t="s">
        <v>49</v>
      </c>
      <c r="H35" s="278"/>
      <c r="I35" s="10">
        <f>A23</f>
        <v>4</v>
      </c>
      <c r="J35" s="427" t="str">
        <f>C23</f>
        <v>FEPESE VOLEI 05</v>
      </c>
      <c r="K35" s="427"/>
      <c r="L35" s="427"/>
      <c r="M35" s="427"/>
      <c r="N35" s="427"/>
      <c r="O35" s="427"/>
      <c r="P35" s="427"/>
      <c r="Q35" s="427"/>
      <c r="R35" s="11">
        <v>2</v>
      </c>
      <c r="S35" s="12" t="s">
        <v>8</v>
      </c>
      <c r="T35" s="12"/>
      <c r="U35" s="12"/>
      <c r="V35" s="12"/>
      <c r="W35" s="12"/>
      <c r="X35" s="12"/>
      <c r="Y35" s="11">
        <v>1</v>
      </c>
      <c r="Z35" s="428" t="str">
        <f>C24</f>
        <v>AABB/SACA ESSA/FPOLIS</v>
      </c>
      <c r="AA35" s="428"/>
      <c r="AB35" s="428"/>
      <c r="AC35" s="428"/>
      <c r="AD35" s="428"/>
      <c r="AE35" s="428"/>
      <c r="AF35" s="428"/>
      <c r="AG35" s="428"/>
      <c r="AH35" s="14">
        <f>A24</f>
        <v>5</v>
      </c>
      <c r="AI35" s="15">
        <v>17</v>
      </c>
      <c r="AJ35" s="16">
        <v>25</v>
      </c>
      <c r="AK35" s="15">
        <v>25</v>
      </c>
      <c r="AL35" s="16">
        <v>22</v>
      </c>
      <c r="AM35" s="15">
        <v>15</v>
      </c>
      <c r="AN35" s="16">
        <v>9</v>
      </c>
    </row>
    <row r="36" spans="1:40" ht="12.75" customHeight="1"/>
    <row r="37" spans="1:40" ht="12.75" customHeight="1"/>
    <row r="38" spans="1:40" ht="12.75" customHeight="1">
      <c r="A38" s="4" t="s">
        <v>1</v>
      </c>
      <c r="B38" s="4"/>
      <c r="C38" s="281" t="s">
        <v>3</v>
      </c>
      <c r="D38" s="281"/>
      <c r="E38" s="4" t="s">
        <v>4</v>
      </c>
      <c r="F38" s="4" t="s">
        <v>5</v>
      </c>
      <c r="G38" s="419" t="s">
        <v>6</v>
      </c>
      <c r="H38" s="419"/>
      <c r="J38" s="281" t="s">
        <v>7</v>
      </c>
      <c r="K38" s="281"/>
      <c r="L38" s="281"/>
      <c r="M38" s="281"/>
      <c r="N38" s="281"/>
      <c r="O38" s="281"/>
      <c r="P38" s="281"/>
      <c r="Q38" s="281"/>
      <c r="R38" s="4"/>
      <c r="S38" s="4" t="s">
        <v>8</v>
      </c>
      <c r="T38" s="4"/>
      <c r="U38" s="4"/>
      <c r="V38" s="4"/>
      <c r="W38" s="4"/>
      <c r="X38" s="4"/>
      <c r="Y38" s="5"/>
      <c r="Z38" s="281" t="s">
        <v>7</v>
      </c>
      <c r="AA38" s="281"/>
      <c r="AB38" s="281"/>
      <c r="AC38" s="281"/>
      <c r="AD38" s="281"/>
      <c r="AE38" s="281"/>
      <c r="AF38" s="281"/>
      <c r="AG38" s="281"/>
      <c r="AI38" s="281" t="s">
        <v>9</v>
      </c>
      <c r="AJ38" s="281"/>
      <c r="AK38" s="281" t="s">
        <v>10</v>
      </c>
      <c r="AL38" s="281"/>
      <c r="AM38" s="281" t="s">
        <v>11</v>
      </c>
      <c r="AN38" s="281"/>
    </row>
    <row r="39" spans="1:40" ht="12.75" customHeight="1">
      <c r="A39" s="6">
        <v>7</v>
      </c>
      <c r="B39" s="8"/>
      <c r="C39" s="275">
        <v>0.6875</v>
      </c>
      <c r="D39" s="276"/>
      <c r="E39" s="9"/>
      <c r="F39" s="9" t="s">
        <v>12</v>
      </c>
      <c r="G39" s="277" t="s">
        <v>173</v>
      </c>
      <c r="H39" s="278"/>
      <c r="I39" s="10"/>
      <c r="J39" s="427" t="s">
        <v>179</v>
      </c>
      <c r="K39" s="427"/>
      <c r="L39" s="427"/>
      <c r="M39" s="427"/>
      <c r="N39" s="427"/>
      <c r="O39" s="427"/>
      <c r="P39" s="427"/>
      <c r="Q39" s="427"/>
      <c r="R39" s="11">
        <v>2</v>
      </c>
      <c r="S39" s="12" t="s">
        <v>8</v>
      </c>
      <c r="T39" s="12"/>
      <c r="U39" s="12"/>
      <c r="V39" s="12"/>
      <c r="W39" s="12"/>
      <c r="X39" s="12"/>
      <c r="Y39" s="11">
        <f>(IF(AJ39&gt;AI39,1,0))+(IF(AL39&gt;AK39,1,0))+(IF(AN39&gt;AM39,1,0))</f>
        <v>0</v>
      </c>
      <c r="Z39" s="428" t="s">
        <v>176</v>
      </c>
      <c r="AA39" s="428"/>
      <c r="AB39" s="428"/>
      <c r="AC39" s="428"/>
      <c r="AD39" s="428"/>
      <c r="AE39" s="428"/>
      <c r="AF39" s="428"/>
      <c r="AG39" s="428"/>
      <c r="AH39" s="14"/>
      <c r="AI39" s="15">
        <v>25</v>
      </c>
      <c r="AJ39" s="16">
        <v>11</v>
      </c>
      <c r="AK39" s="15">
        <v>25</v>
      </c>
      <c r="AL39" s="16">
        <v>20</v>
      </c>
      <c r="AM39" s="15"/>
      <c r="AN39" s="16"/>
    </row>
    <row r="40" spans="1:40" ht="12.75" customHeight="1">
      <c r="A40" s="6">
        <f>A39+1</f>
        <v>8</v>
      </c>
      <c r="B40" s="8"/>
      <c r="C40" s="275">
        <v>0.72916666666666663</v>
      </c>
      <c r="D40" s="276"/>
      <c r="E40" s="9"/>
      <c r="F40" s="9" t="str">
        <f>F39</f>
        <v>M</v>
      </c>
      <c r="G40" s="277" t="s">
        <v>19</v>
      </c>
      <c r="H40" s="278"/>
      <c r="I40" s="10"/>
      <c r="J40" s="427" t="s">
        <v>170</v>
      </c>
      <c r="K40" s="427"/>
      <c r="L40" s="427"/>
      <c r="M40" s="427"/>
      <c r="N40" s="427"/>
      <c r="O40" s="427"/>
      <c r="P40" s="427"/>
      <c r="Q40" s="427"/>
      <c r="R40" s="11">
        <v>2</v>
      </c>
      <c r="S40" s="12" t="s">
        <v>8</v>
      </c>
      <c r="T40" s="12"/>
      <c r="U40" s="12"/>
      <c r="V40" s="12"/>
      <c r="W40" s="12"/>
      <c r="X40" s="12"/>
      <c r="Y40" s="11">
        <v>1</v>
      </c>
      <c r="Z40" s="428" t="s">
        <v>178</v>
      </c>
      <c r="AA40" s="428"/>
      <c r="AB40" s="428"/>
      <c r="AC40" s="428"/>
      <c r="AD40" s="428"/>
      <c r="AE40" s="428"/>
      <c r="AF40" s="428"/>
      <c r="AG40" s="428"/>
      <c r="AH40" s="14"/>
      <c r="AI40" s="15">
        <v>25</v>
      </c>
      <c r="AJ40" s="16">
        <v>17</v>
      </c>
      <c r="AK40" s="15">
        <v>21</v>
      </c>
      <c r="AL40" s="16">
        <v>25</v>
      </c>
      <c r="AM40" s="15">
        <v>17</v>
      </c>
      <c r="AN40" s="16">
        <v>15</v>
      </c>
    </row>
    <row r="41" spans="1:40" ht="12.75" customHeight="1">
      <c r="A41" s="6">
        <f>A40+1</f>
        <v>9</v>
      </c>
      <c r="B41" s="8"/>
      <c r="C41" s="275">
        <v>0.77083333333333337</v>
      </c>
      <c r="D41" s="276"/>
      <c r="E41" s="9"/>
      <c r="F41" s="9" t="str">
        <f>F40</f>
        <v>M</v>
      </c>
      <c r="G41" s="277" t="s">
        <v>174</v>
      </c>
      <c r="H41" s="278"/>
      <c r="I41" s="10"/>
      <c r="J41" s="427" t="s">
        <v>177</v>
      </c>
      <c r="K41" s="427"/>
      <c r="L41" s="427"/>
      <c r="M41" s="427"/>
      <c r="N41" s="427"/>
      <c r="O41" s="427"/>
      <c r="P41" s="427"/>
      <c r="Q41" s="427"/>
      <c r="R41" s="11">
        <v>2</v>
      </c>
      <c r="S41" s="12" t="s">
        <v>8</v>
      </c>
      <c r="T41" s="12"/>
      <c r="U41" s="12"/>
      <c r="V41" s="12"/>
      <c r="W41" s="12"/>
      <c r="X41" s="12"/>
      <c r="Y41" s="11">
        <f>(IF(AJ41&gt;AI41,1,0))+(IF(AL41&gt;AK41,1,0))+(IF(AN41&gt;AM41,1,0))</f>
        <v>0</v>
      </c>
      <c r="Z41" s="428" t="s">
        <v>169</v>
      </c>
      <c r="AA41" s="428"/>
      <c r="AB41" s="428"/>
      <c r="AC41" s="428"/>
      <c r="AD41" s="428"/>
      <c r="AE41" s="428"/>
      <c r="AF41" s="428"/>
      <c r="AG41" s="428"/>
      <c r="AH41" s="14"/>
      <c r="AI41" s="15">
        <v>25</v>
      </c>
      <c r="AJ41" s="16">
        <v>8</v>
      </c>
      <c r="AK41" s="15">
        <v>25</v>
      </c>
      <c r="AL41" s="16">
        <v>13</v>
      </c>
      <c r="AM41" s="15"/>
      <c r="AN41" s="16"/>
    </row>
    <row r="42" spans="1:40" ht="12.75" customHeight="1"/>
    <row r="43" spans="1:40" ht="12.75" customHeight="1"/>
    <row r="44" spans="1:40" ht="12.75" customHeight="1"/>
    <row r="45" spans="1:40" ht="15.75">
      <c r="A45" s="57" t="s">
        <v>62</v>
      </c>
      <c r="B45" s="57"/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 t="s">
        <v>164</v>
      </c>
      <c r="AA45" s="59"/>
      <c r="AB45" s="59"/>
      <c r="AC45" s="59"/>
      <c r="AD45" s="59"/>
      <c r="AE45" s="60"/>
      <c r="AF45" s="60"/>
      <c r="AG45" s="60"/>
      <c r="AH45" s="60"/>
      <c r="AI45" s="60"/>
      <c r="AJ45" s="60"/>
      <c r="AK45" s="60"/>
      <c r="AL45" s="60"/>
      <c r="AM45" s="60"/>
      <c r="AN45" s="60"/>
    </row>
    <row r="46" spans="1:40" ht="15">
      <c r="A46" s="61"/>
      <c r="B46" s="61"/>
      <c r="C46" s="62"/>
    </row>
    <row r="47" spans="1:40" ht="15">
      <c r="A47" s="61"/>
      <c r="B47" s="61"/>
      <c r="C47" s="68"/>
      <c r="I47" s="69"/>
      <c r="J47" s="70"/>
    </row>
    <row r="48" spans="1:40" ht="25.5">
      <c r="A48" s="61" t="s">
        <v>64</v>
      </c>
      <c r="B48" s="61"/>
      <c r="C48" s="68"/>
      <c r="F48" s="64"/>
      <c r="G48" s="264" t="s">
        <v>177</v>
      </c>
      <c r="H48" s="264"/>
      <c r="I48" s="265"/>
      <c r="J48" s="266"/>
      <c r="K48" s="264"/>
      <c r="L48" s="264"/>
      <c r="M48" s="264"/>
      <c r="N48" s="264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ht="25.5">
      <c r="A49" s="61"/>
      <c r="B49" s="61"/>
      <c r="C49" s="68"/>
      <c r="G49" s="267"/>
      <c r="H49" s="267"/>
      <c r="I49" s="268"/>
      <c r="J49" s="269"/>
      <c r="K49" s="267"/>
      <c r="L49" s="267"/>
      <c r="M49" s="267"/>
      <c r="N49" s="267"/>
    </row>
    <row r="50" spans="1:40" ht="25.5">
      <c r="A50" s="61" t="s">
        <v>66</v>
      </c>
      <c r="B50" s="61"/>
      <c r="C50" s="68"/>
      <c r="F50" s="65"/>
      <c r="G50" s="264" t="s">
        <v>169</v>
      </c>
      <c r="H50" s="264"/>
      <c r="I50" s="265"/>
      <c r="J50" s="266"/>
      <c r="K50" s="264"/>
      <c r="L50" s="264"/>
      <c r="M50" s="264"/>
      <c r="N50" s="264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ht="25.5">
      <c r="A51" s="61"/>
      <c r="B51" s="61"/>
      <c r="C51" s="68"/>
      <c r="G51" s="267"/>
      <c r="H51" s="267"/>
      <c r="I51" s="268"/>
      <c r="J51" s="269"/>
      <c r="K51" s="267"/>
      <c r="L51" s="267"/>
      <c r="M51" s="267"/>
      <c r="N51" s="267"/>
    </row>
    <row r="52" spans="1:40" ht="25.5">
      <c r="A52" s="61" t="s">
        <v>68</v>
      </c>
      <c r="B52" s="61"/>
      <c r="C52" s="68"/>
      <c r="F52" s="66"/>
      <c r="G52" s="264" t="s">
        <v>170</v>
      </c>
      <c r="H52" s="264"/>
      <c r="I52" s="265"/>
      <c r="J52" s="266"/>
      <c r="K52" s="264"/>
      <c r="L52" s="264"/>
      <c r="M52" s="264"/>
      <c r="N52" s="264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ht="25.5">
      <c r="G53" s="267"/>
      <c r="H53" s="267"/>
      <c r="I53" s="267"/>
      <c r="J53" s="267"/>
      <c r="K53" s="267"/>
      <c r="L53" s="267"/>
      <c r="M53" s="267"/>
      <c r="N53" s="267"/>
    </row>
    <row r="54" spans="1:40" ht="25.5">
      <c r="A54" s="61" t="s">
        <v>70</v>
      </c>
      <c r="B54" s="61"/>
      <c r="C54" s="62"/>
      <c r="F54" s="67"/>
      <c r="G54" s="264" t="s">
        <v>178</v>
      </c>
      <c r="H54" s="264"/>
      <c r="I54" s="264"/>
      <c r="J54" s="264"/>
      <c r="K54" s="264"/>
      <c r="L54" s="264"/>
      <c r="M54" s="264"/>
      <c r="N54" s="264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ht="25.5">
      <c r="G55" s="267"/>
      <c r="H55" s="267"/>
      <c r="I55" s="267"/>
      <c r="J55" s="267"/>
      <c r="K55" s="267"/>
      <c r="L55" s="267"/>
      <c r="M55" s="267"/>
      <c r="N55" s="267"/>
    </row>
    <row r="56" spans="1:40" ht="25.5">
      <c r="A56" s="61" t="s">
        <v>84</v>
      </c>
      <c r="B56" s="61"/>
      <c r="C56" s="62"/>
      <c r="F56" s="67"/>
      <c r="G56" s="264" t="s">
        <v>179</v>
      </c>
      <c r="H56" s="264"/>
      <c r="I56" s="264"/>
      <c r="J56" s="264"/>
      <c r="K56" s="264"/>
      <c r="L56" s="264"/>
      <c r="M56" s="264"/>
      <c r="N56" s="264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</row>
    <row r="57" spans="1:40" ht="25.5">
      <c r="G57" s="267"/>
      <c r="H57" s="267"/>
      <c r="I57" s="267"/>
      <c r="J57" s="267"/>
      <c r="K57" s="267"/>
      <c r="L57" s="267"/>
      <c r="M57" s="267"/>
      <c r="N57" s="267"/>
    </row>
    <row r="58" spans="1:40" ht="25.5">
      <c r="A58" s="61" t="s">
        <v>89</v>
      </c>
      <c r="B58" s="61"/>
      <c r="C58" s="62"/>
      <c r="F58" s="67"/>
      <c r="G58" s="264" t="s">
        <v>176</v>
      </c>
      <c r="H58" s="264"/>
      <c r="I58" s="264"/>
      <c r="J58" s="264"/>
      <c r="K58" s="264"/>
      <c r="L58" s="264"/>
      <c r="M58" s="264"/>
      <c r="N58" s="264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</row>
  </sheetData>
  <mergeCells count="247">
    <mergeCell ref="A1:AN3"/>
    <mergeCell ref="A4:AN4"/>
    <mergeCell ref="A6:F7"/>
    <mergeCell ref="G6:H7"/>
    <mergeCell ref="I6:K6"/>
    <mergeCell ref="L6:M7"/>
    <mergeCell ref="N6:O7"/>
    <mergeCell ref="P6:Q7"/>
    <mergeCell ref="R6:S7"/>
    <mergeCell ref="Y6:AE6"/>
    <mergeCell ref="AF6:AL6"/>
    <mergeCell ref="AM6:AN7"/>
    <mergeCell ref="I7:K7"/>
    <mergeCell ref="Y7:Z7"/>
    <mergeCell ref="AA7:AB7"/>
    <mergeCell ref="AC7:AE7"/>
    <mergeCell ref="AF7:AG7"/>
    <mergeCell ref="AH7:AI7"/>
    <mergeCell ref="AJ7:AL7"/>
    <mergeCell ref="AA8:AB8"/>
    <mergeCell ref="AC8:AE8"/>
    <mergeCell ref="AF8:AG8"/>
    <mergeCell ref="AH8:AI8"/>
    <mergeCell ref="AJ8:AL8"/>
    <mergeCell ref="AM8:AN8"/>
    <mergeCell ref="C8:K8"/>
    <mergeCell ref="L8:M8"/>
    <mergeCell ref="N8:O8"/>
    <mergeCell ref="P8:Q8"/>
    <mergeCell ref="R8:S8"/>
    <mergeCell ref="Y8:Z8"/>
    <mergeCell ref="AA9:AB9"/>
    <mergeCell ref="AC9:AE9"/>
    <mergeCell ref="AF9:AG9"/>
    <mergeCell ref="AH9:AI9"/>
    <mergeCell ref="AJ9:AL9"/>
    <mergeCell ref="AM9:AN9"/>
    <mergeCell ref="C9:K9"/>
    <mergeCell ref="L9:M9"/>
    <mergeCell ref="N9:O9"/>
    <mergeCell ref="P9:Q9"/>
    <mergeCell ref="R9:S9"/>
    <mergeCell ref="Y9:Z9"/>
    <mergeCell ref="AA10:AB10"/>
    <mergeCell ref="AC10:AE10"/>
    <mergeCell ref="AF10:AG10"/>
    <mergeCell ref="AH10:AI10"/>
    <mergeCell ref="AJ10:AL10"/>
    <mergeCell ref="AM10:AN10"/>
    <mergeCell ref="C10:K10"/>
    <mergeCell ref="L10:M10"/>
    <mergeCell ref="N10:O10"/>
    <mergeCell ref="P10:Q10"/>
    <mergeCell ref="R10:S10"/>
    <mergeCell ref="Y10:Z10"/>
    <mergeCell ref="AM12:AN13"/>
    <mergeCell ref="I13:K13"/>
    <mergeCell ref="Y13:Z13"/>
    <mergeCell ref="AA13:AB13"/>
    <mergeCell ref="AC13:AE13"/>
    <mergeCell ref="AF13:AG13"/>
    <mergeCell ref="AH13:AI13"/>
    <mergeCell ref="A12:F13"/>
    <mergeCell ref="G12:H13"/>
    <mergeCell ref="I12:K12"/>
    <mergeCell ref="L12:M13"/>
    <mergeCell ref="N12:O13"/>
    <mergeCell ref="P12:Q13"/>
    <mergeCell ref="AJ13:AL13"/>
    <mergeCell ref="R12:S13"/>
    <mergeCell ref="Y12:AE12"/>
    <mergeCell ref="AF12:AL12"/>
    <mergeCell ref="AH14:AI14"/>
    <mergeCell ref="AJ14:AL14"/>
    <mergeCell ref="AM14:AN14"/>
    <mergeCell ref="C15:K15"/>
    <mergeCell ref="L15:M15"/>
    <mergeCell ref="N15:O15"/>
    <mergeCell ref="P15:Q15"/>
    <mergeCell ref="R15:S15"/>
    <mergeCell ref="Y15:Z15"/>
    <mergeCell ref="AA15:AB15"/>
    <mergeCell ref="AC15:AE15"/>
    <mergeCell ref="AF15:AG15"/>
    <mergeCell ref="AH15:AI15"/>
    <mergeCell ref="AJ15:AL15"/>
    <mergeCell ref="AM15:AN15"/>
    <mergeCell ref="C14:K14"/>
    <mergeCell ref="L14:M14"/>
    <mergeCell ref="N14:O14"/>
    <mergeCell ref="P14:Q14"/>
    <mergeCell ref="R14:S14"/>
    <mergeCell ref="Y14:Z14"/>
    <mergeCell ref="AA14:AB14"/>
    <mergeCell ref="AC14:AE14"/>
    <mergeCell ref="AF14:AG14"/>
    <mergeCell ref="C16:K16"/>
    <mergeCell ref="L16:M16"/>
    <mergeCell ref="N16:O16"/>
    <mergeCell ref="P16:Q16"/>
    <mergeCell ref="R16:S16"/>
    <mergeCell ref="AM16:AN16"/>
    <mergeCell ref="C17:K17"/>
    <mergeCell ref="L17:M17"/>
    <mergeCell ref="N17:O17"/>
    <mergeCell ref="P17:Q17"/>
    <mergeCell ref="R17:S17"/>
    <mergeCell ref="Y17:Z17"/>
    <mergeCell ref="AA17:AB17"/>
    <mergeCell ref="AC17:AE17"/>
    <mergeCell ref="AF17:AG17"/>
    <mergeCell ref="Y16:Z16"/>
    <mergeCell ref="AA16:AB16"/>
    <mergeCell ref="AC16:AE16"/>
    <mergeCell ref="AF16:AG16"/>
    <mergeCell ref="AH16:AI16"/>
    <mergeCell ref="AJ16:AL16"/>
    <mergeCell ref="AH17:AI17"/>
    <mergeCell ref="AJ17:AL17"/>
    <mergeCell ref="AM17:AN17"/>
    <mergeCell ref="C18:K18"/>
    <mergeCell ref="L18:M18"/>
    <mergeCell ref="N18:O18"/>
    <mergeCell ref="P18:Q18"/>
    <mergeCell ref="R18:S18"/>
    <mergeCell ref="Y18:Z18"/>
    <mergeCell ref="AA18:AB18"/>
    <mergeCell ref="AC18:AE18"/>
    <mergeCell ref="AF18:AG18"/>
    <mergeCell ref="AH18:AI18"/>
    <mergeCell ref="AJ18:AL18"/>
    <mergeCell ref="AM18:AN18"/>
    <mergeCell ref="C19:K19"/>
    <mergeCell ref="L19:M19"/>
    <mergeCell ref="N19:O19"/>
    <mergeCell ref="P19:Q19"/>
    <mergeCell ref="R19:S19"/>
    <mergeCell ref="A21:F22"/>
    <mergeCell ref="G21:H22"/>
    <mergeCell ref="I21:K21"/>
    <mergeCell ref="L21:M22"/>
    <mergeCell ref="N21:O22"/>
    <mergeCell ref="P21:Q22"/>
    <mergeCell ref="R21:S22"/>
    <mergeCell ref="Y21:AE21"/>
    <mergeCell ref="AF21:AL21"/>
    <mergeCell ref="AM21:AN22"/>
    <mergeCell ref="I22:K22"/>
    <mergeCell ref="Y22:Z22"/>
    <mergeCell ref="AA22:AB22"/>
    <mergeCell ref="AC22:AE22"/>
    <mergeCell ref="AF22:AG22"/>
    <mergeCell ref="AH22:AI22"/>
    <mergeCell ref="AJ22:AL22"/>
    <mergeCell ref="AM19:AN19"/>
    <mergeCell ref="Y19:Z19"/>
    <mergeCell ref="AA19:AB19"/>
    <mergeCell ref="AC19:AE19"/>
    <mergeCell ref="AF19:AG19"/>
    <mergeCell ref="AH19:AI19"/>
    <mergeCell ref="AJ19:AL19"/>
    <mergeCell ref="AA23:AB23"/>
    <mergeCell ref="AC23:AE23"/>
    <mergeCell ref="AF23:AG23"/>
    <mergeCell ref="AH23:AI23"/>
    <mergeCell ref="AJ23:AL23"/>
    <mergeCell ref="AM23:AN23"/>
    <mergeCell ref="C23:K23"/>
    <mergeCell ref="L23:M23"/>
    <mergeCell ref="N23:O23"/>
    <mergeCell ref="P23:Q23"/>
    <mergeCell ref="R23:S23"/>
    <mergeCell ref="Y23:Z23"/>
    <mergeCell ref="AA24:AB24"/>
    <mergeCell ref="AC24:AE24"/>
    <mergeCell ref="AF24:AG24"/>
    <mergeCell ref="AH24:AI24"/>
    <mergeCell ref="AJ24:AL24"/>
    <mergeCell ref="AM24:AN24"/>
    <mergeCell ref="C24:K24"/>
    <mergeCell ref="L24:M24"/>
    <mergeCell ref="N24:O24"/>
    <mergeCell ref="P24:Q24"/>
    <mergeCell ref="R24:S24"/>
    <mergeCell ref="Y24:Z24"/>
    <mergeCell ref="AA25:AB25"/>
    <mergeCell ref="AC25:AE25"/>
    <mergeCell ref="AF25:AG25"/>
    <mergeCell ref="AH25:AI25"/>
    <mergeCell ref="AJ25:AL25"/>
    <mergeCell ref="AM25:AN25"/>
    <mergeCell ref="C25:K25"/>
    <mergeCell ref="L25:M25"/>
    <mergeCell ref="N25:O25"/>
    <mergeCell ref="P25:Q25"/>
    <mergeCell ref="R25:S25"/>
    <mergeCell ref="Y25:Z25"/>
    <mergeCell ref="AM29:AN29"/>
    <mergeCell ref="C30:D30"/>
    <mergeCell ref="G30:H30"/>
    <mergeCell ref="J30:Q30"/>
    <mergeCell ref="Z30:AG30"/>
    <mergeCell ref="C31:D31"/>
    <mergeCell ref="G31:H31"/>
    <mergeCell ref="J31:Q31"/>
    <mergeCell ref="Z31:AG31"/>
    <mergeCell ref="C29:D29"/>
    <mergeCell ref="G29:H29"/>
    <mergeCell ref="J29:Q29"/>
    <mergeCell ref="Z29:AG29"/>
    <mergeCell ref="AI29:AJ29"/>
    <mergeCell ref="AK29:AL29"/>
    <mergeCell ref="C34:D34"/>
    <mergeCell ref="G34:H34"/>
    <mergeCell ref="J34:Q34"/>
    <mergeCell ref="Z34:AG34"/>
    <mergeCell ref="C35:D35"/>
    <mergeCell ref="G35:H35"/>
    <mergeCell ref="J35:Q35"/>
    <mergeCell ref="Z35:AG35"/>
    <mergeCell ref="C32:D32"/>
    <mergeCell ref="G32:H32"/>
    <mergeCell ref="J32:Q32"/>
    <mergeCell ref="Z32:AG32"/>
    <mergeCell ref="C33:D33"/>
    <mergeCell ref="G33:H33"/>
    <mergeCell ref="J33:Q33"/>
    <mergeCell ref="Z33:AG33"/>
    <mergeCell ref="C41:D41"/>
    <mergeCell ref="G41:H41"/>
    <mergeCell ref="J41:Q41"/>
    <mergeCell ref="Z41:AG41"/>
    <mergeCell ref="AM38:AN38"/>
    <mergeCell ref="C39:D39"/>
    <mergeCell ref="G39:H39"/>
    <mergeCell ref="J39:Q39"/>
    <mergeCell ref="Z39:AG39"/>
    <mergeCell ref="C40:D40"/>
    <mergeCell ref="G40:H40"/>
    <mergeCell ref="J40:Q40"/>
    <mergeCell ref="Z40:AG40"/>
    <mergeCell ref="C38:D38"/>
    <mergeCell ref="G38:H38"/>
    <mergeCell ref="J38:Q38"/>
    <mergeCell ref="Z38:AG38"/>
    <mergeCell ref="AI38:AJ38"/>
    <mergeCell ref="AK38:AL38"/>
  </mergeCells>
  <conditionalFormatting sqref="AM8:AN10 AM14:AN19 AM23:AN25">
    <cfRule type="cellIs" dxfId="13" priority="1" stopIfTrue="1" operator="equal">
      <formula>"1o"</formula>
    </cfRule>
    <cfRule type="cellIs" dxfId="12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</sheetPr>
  <dimension ref="A1:AN65"/>
  <sheetViews>
    <sheetView topLeftCell="A3" zoomScale="107" workbookViewId="0">
      <selection activeCell="J28" sqref="J28"/>
    </sheetView>
  </sheetViews>
  <sheetFormatPr defaultColWidth="9.140625" defaultRowHeight="12.75"/>
  <cols>
    <col min="1" max="1" width="2.7109375" style="1" customWidth="1"/>
    <col min="2" max="2" width="2.7109375" style="1" hidden="1" customWidth="1"/>
    <col min="3" max="19" width="2.7109375" style="1" customWidth="1"/>
    <col min="20" max="21" width="9.140625" style="1" customWidth="1"/>
    <col min="22" max="22" width="7" style="1" customWidth="1"/>
    <col min="23" max="23" width="4.5703125" style="1" customWidth="1"/>
    <col min="24" max="24" width="14.5703125" style="1" customWidth="1"/>
    <col min="25" max="40" width="2.7109375" style="1" customWidth="1"/>
    <col min="41" max="16384" width="9.140625" style="1"/>
  </cols>
  <sheetData>
    <row r="1" spans="1:40" ht="12.75" customHeight="1">
      <c r="A1" s="421" t="s">
        <v>90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3"/>
    </row>
    <row r="2" spans="1:40" ht="12.75" customHeight="1">
      <c r="A2" s="424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6"/>
    </row>
    <row r="3" spans="1:40" ht="12.75" customHeight="1">
      <c r="A3" s="424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6"/>
    </row>
    <row r="4" spans="1:40" ht="12.75" customHeight="1" thickBot="1">
      <c r="A4" s="416" t="s">
        <v>91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8"/>
    </row>
    <row r="5" spans="1:40" ht="12.75" customHeight="1" thickBot="1"/>
    <row r="6" spans="1:40" ht="12.75" customHeight="1">
      <c r="A6" s="363" t="s">
        <v>25</v>
      </c>
      <c r="B6" s="364"/>
      <c r="C6" s="364"/>
      <c r="D6" s="364"/>
      <c r="E6" s="364"/>
      <c r="F6" s="364"/>
      <c r="G6" s="367" t="s">
        <v>87</v>
      </c>
      <c r="H6" s="368"/>
      <c r="I6" s="371" t="s">
        <v>5</v>
      </c>
      <c r="J6" s="372"/>
      <c r="K6" s="373"/>
      <c r="L6" s="344" t="s">
        <v>27</v>
      </c>
      <c r="M6" s="345"/>
      <c r="N6" s="344" t="s">
        <v>28</v>
      </c>
      <c r="O6" s="345"/>
      <c r="P6" s="344" t="s">
        <v>29</v>
      </c>
      <c r="Q6" s="345"/>
      <c r="R6" s="348" t="s">
        <v>30</v>
      </c>
      <c r="S6" s="349"/>
      <c r="T6" s="17">
        <f>SUM(L8:M10)</f>
        <v>0</v>
      </c>
      <c r="U6" s="18">
        <v>6</v>
      </c>
      <c r="V6" s="18"/>
      <c r="W6" s="18"/>
      <c r="X6" s="18"/>
      <c r="Y6" s="447" t="s">
        <v>31</v>
      </c>
      <c r="Z6" s="448"/>
      <c r="AA6" s="448"/>
      <c r="AB6" s="448"/>
      <c r="AC6" s="448"/>
      <c r="AD6" s="448"/>
      <c r="AE6" s="449"/>
      <c r="AF6" s="447" t="s">
        <v>32</v>
      </c>
      <c r="AG6" s="448"/>
      <c r="AH6" s="448"/>
      <c r="AI6" s="448"/>
      <c r="AJ6" s="448"/>
      <c r="AK6" s="448"/>
      <c r="AL6" s="449"/>
      <c r="AM6" s="355" t="s">
        <v>33</v>
      </c>
      <c r="AN6" s="356"/>
    </row>
    <row r="7" spans="1:40" ht="12.75" customHeight="1" thickBot="1">
      <c r="A7" s="365"/>
      <c r="B7" s="366"/>
      <c r="C7" s="366"/>
      <c r="D7" s="366"/>
      <c r="E7" s="366"/>
      <c r="F7" s="366"/>
      <c r="G7" s="369"/>
      <c r="H7" s="370"/>
      <c r="I7" s="359" t="s">
        <v>56</v>
      </c>
      <c r="J7" s="360"/>
      <c r="K7" s="361"/>
      <c r="L7" s="346"/>
      <c r="M7" s="347"/>
      <c r="N7" s="346"/>
      <c r="O7" s="347"/>
      <c r="P7" s="346"/>
      <c r="Q7" s="347"/>
      <c r="R7" s="350"/>
      <c r="S7" s="351"/>
      <c r="T7" s="19" t="s">
        <v>34</v>
      </c>
      <c r="U7" s="20" t="s">
        <v>35</v>
      </c>
      <c r="V7" s="20" t="s">
        <v>36</v>
      </c>
      <c r="W7" s="20" t="s">
        <v>37</v>
      </c>
      <c r="X7" s="20" t="s">
        <v>38</v>
      </c>
      <c r="Y7" s="362" t="s">
        <v>39</v>
      </c>
      <c r="Z7" s="335"/>
      <c r="AA7" s="334" t="s">
        <v>40</v>
      </c>
      <c r="AB7" s="335"/>
      <c r="AC7" s="334" t="s">
        <v>41</v>
      </c>
      <c r="AD7" s="336"/>
      <c r="AE7" s="337"/>
      <c r="AF7" s="362" t="s">
        <v>39</v>
      </c>
      <c r="AG7" s="335"/>
      <c r="AH7" s="334" t="s">
        <v>40</v>
      </c>
      <c r="AI7" s="335"/>
      <c r="AJ7" s="334" t="s">
        <v>41</v>
      </c>
      <c r="AK7" s="336"/>
      <c r="AL7" s="337"/>
      <c r="AM7" s="357"/>
      <c r="AN7" s="358"/>
    </row>
    <row r="8" spans="1:40" ht="12.75" customHeight="1">
      <c r="A8" s="21">
        <v>1</v>
      </c>
      <c r="B8" s="85">
        <v>1</v>
      </c>
      <c r="C8" s="397" t="s">
        <v>50</v>
      </c>
      <c r="D8" s="339"/>
      <c r="E8" s="339"/>
      <c r="F8" s="339"/>
      <c r="G8" s="339"/>
      <c r="H8" s="339"/>
      <c r="I8" s="339"/>
      <c r="J8" s="339"/>
      <c r="K8" s="340"/>
      <c r="L8" s="326">
        <f>SUM((IF(R34=2,1,0))+(IF(R37=2,1,0)))+(IF(Y37=2,1,0))+(IF(Y34=2,1,0))</f>
        <v>0</v>
      </c>
      <c r="M8" s="341"/>
      <c r="N8" s="326">
        <f>SUM((IF(R34&gt;Y34,1,0))+(IF(R37&gt;Y37,1,0)))</f>
        <v>0</v>
      </c>
      <c r="O8" s="341"/>
      <c r="P8" s="326">
        <f>SUM(IF(Y34&gt;R34,1,0))+(IF(Y37&gt;R37,1,0))</f>
        <v>0</v>
      </c>
      <c r="Q8" s="341"/>
      <c r="R8" s="342">
        <f>SUM(N8*2)+(P8)</f>
        <v>0</v>
      </c>
      <c r="S8" s="343"/>
      <c r="T8" s="23" t="e">
        <f>(N8*10)+(R8*1000)+((Y8*100)-(AA8*100))+AJ8</f>
        <v>#VALUE!</v>
      </c>
      <c r="U8" s="24" t="e">
        <f>LARGE(T8:T10,B8)</f>
        <v>#VALUE!</v>
      </c>
      <c r="V8" s="24" t="e">
        <f>MATCH(U8,T8:T10,0)</f>
        <v>#VALUE!</v>
      </c>
      <c r="W8" s="24" t="s">
        <v>43</v>
      </c>
      <c r="X8" s="24" t="e">
        <f>VLOOKUP(V8,B8:AL10,2)</f>
        <v>#VALUE!</v>
      </c>
      <c r="Y8" s="326">
        <f>SUM(R34+R37)</f>
        <v>0</v>
      </c>
      <c r="Z8" s="327"/>
      <c r="AA8" s="328">
        <f>SUM(Y34+Y37)</f>
        <v>0</v>
      </c>
      <c r="AB8" s="327"/>
      <c r="AC8" s="329" t="str">
        <f>IF(AA8=0,"INF", Y8/AA8)</f>
        <v>INF</v>
      </c>
      <c r="AD8" s="411"/>
      <c r="AE8" s="412"/>
      <c r="AF8" s="326">
        <f>SUM(((AI34+AK34+AM34)+(AI37+AK37+AM37)))</f>
        <v>0</v>
      </c>
      <c r="AG8" s="327"/>
      <c r="AH8" s="328">
        <f>SUM(((AJ34+AL34+AN34)+(AJ37+AL37+AN37)))</f>
        <v>0</v>
      </c>
      <c r="AI8" s="327"/>
      <c r="AJ8" s="329" t="str">
        <f>IF(AH8=0,"INF",AF8/AH8)</f>
        <v>INF</v>
      </c>
      <c r="AK8" s="330"/>
      <c r="AL8" s="331"/>
      <c r="AM8" s="332" t="e">
        <f>IF(C8=X8,"1o",IF(C8=X9,"2o",IF(C8=X10,"3o")))</f>
        <v>#VALUE!</v>
      </c>
      <c r="AN8" s="333"/>
    </row>
    <row r="9" spans="1:40" ht="12.75" customHeight="1">
      <c r="A9" s="25">
        <v>2</v>
      </c>
      <c r="B9" s="86">
        <v>2</v>
      </c>
      <c r="C9" s="420" t="s">
        <v>51</v>
      </c>
      <c r="D9" s="320"/>
      <c r="E9" s="320"/>
      <c r="F9" s="320"/>
      <c r="G9" s="320"/>
      <c r="H9" s="320"/>
      <c r="I9" s="320"/>
      <c r="J9" s="320"/>
      <c r="K9" s="321"/>
      <c r="L9" s="322">
        <f>SUM(IF(R31=2,1,0))+(IF(Y37=2,1,0))+(IF(Y31=2,1,0))+(IF(R37=2,1,0))</f>
        <v>0</v>
      </c>
      <c r="M9" s="323"/>
      <c r="N9" s="322">
        <f>SUM(IF(R31&gt;Y31,1,0))+(IF(Y37&gt;R37,1,0))</f>
        <v>0</v>
      </c>
      <c r="O9" s="323"/>
      <c r="P9" s="322">
        <f>SUM(IF(Y31&gt;R31,1,0))+(IF(R37&gt;Y37,1,0))</f>
        <v>0</v>
      </c>
      <c r="Q9" s="323"/>
      <c r="R9" s="324">
        <f>SUM(N9*2)+(P9)</f>
        <v>0</v>
      </c>
      <c r="S9" s="325"/>
      <c r="T9" s="28" t="e">
        <f>(N9*10)+(R9*1000)+((Y9*100)-(AA9*100))+AJ9</f>
        <v>#VALUE!</v>
      </c>
      <c r="U9" s="29" t="e">
        <f>LARGE(T8:T10,B9)</f>
        <v>#VALUE!</v>
      </c>
      <c r="V9" s="29" t="e">
        <f>MATCH(U9,T8:T10,0)</f>
        <v>#VALUE!</v>
      </c>
      <c r="W9" s="29" t="s">
        <v>45</v>
      </c>
      <c r="X9" s="29" t="e">
        <f>VLOOKUP(V9,B8:AL10,2)</f>
        <v>#VALUE!</v>
      </c>
      <c r="Y9" s="322">
        <f>SUM(R31+Y37)</f>
        <v>0</v>
      </c>
      <c r="Z9" s="313"/>
      <c r="AA9" s="312">
        <f>SUM(Y31+R37)</f>
        <v>0</v>
      </c>
      <c r="AB9" s="313"/>
      <c r="AC9" s="314" t="str">
        <f>IF(AA9=0,"INF", Y9/AA9)</f>
        <v>INF</v>
      </c>
      <c r="AD9" s="409"/>
      <c r="AE9" s="410"/>
      <c r="AF9" s="322">
        <f>SUM(((AI31+AK31+AM31)+(AJ37+AL37+AN37)))</f>
        <v>0</v>
      </c>
      <c r="AG9" s="313"/>
      <c r="AH9" s="312">
        <f>SUM(((AJ31+AL31+AN31)+(AI37+AK37+AM37)))</f>
        <v>0</v>
      </c>
      <c r="AI9" s="313"/>
      <c r="AJ9" s="314" t="str">
        <f>IF(AH9=0,"INF",AF9/AH9)</f>
        <v>INF</v>
      </c>
      <c r="AK9" s="315"/>
      <c r="AL9" s="316"/>
      <c r="AM9" s="388" t="e">
        <f>IF(C9=X8,"1o",IF(C9=X9,"2o",IF(C9=X10,"3o")))</f>
        <v>#VALUE!</v>
      </c>
      <c r="AN9" s="389"/>
    </row>
    <row r="10" spans="1:40" ht="12.75" customHeight="1" thickBot="1">
      <c r="A10" s="30">
        <v>3</v>
      </c>
      <c r="B10" s="101">
        <v>3</v>
      </c>
      <c r="C10" s="413" t="s">
        <v>52</v>
      </c>
      <c r="D10" s="383"/>
      <c r="E10" s="383"/>
      <c r="F10" s="383"/>
      <c r="G10" s="383"/>
      <c r="H10" s="383"/>
      <c r="I10" s="383"/>
      <c r="J10" s="383"/>
      <c r="K10" s="384"/>
      <c r="L10" s="379">
        <f>SUM(IF(Y31=2,1,0))+(IF(Y34=2,1,0))+(IF(R34=2,1,0))+(IF(R31=2,1,0))</f>
        <v>0</v>
      </c>
      <c r="M10" s="385"/>
      <c r="N10" s="379">
        <f>SUM(IF(Y31&gt;R31,1,0))+(IF(Y34&gt;R34,1,0))</f>
        <v>0</v>
      </c>
      <c r="O10" s="385"/>
      <c r="P10" s="379">
        <f>SUM(IF(R31&gt;Y31,1,0))+(IF(R34&gt;Y34,1,0))</f>
        <v>0</v>
      </c>
      <c r="Q10" s="385"/>
      <c r="R10" s="386">
        <f>SUM(N10*2)+(P10)</f>
        <v>0</v>
      </c>
      <c r="S10" s="387"/>
      <c r="T10" s="23" t="e">
        <f>(N10*10)+(R10*1000)+((Y10*100)-(AA10*100))+AJ10</f>
        <v>#VALUE!</v>
      </c>
      <c r="U10" s="32" t="e">
        <f>LARGE(T8:T10,B10)</f>
        <v>#VALUE!</v>
      </c>
      <c r="V10" s="32" t="e">
        <f>MATCH(U10,T8:T10,0)</f>
        <v>#VALUE!</v>
      </c>
      <c r="W10" s="32" t="s">
        <v>47</v>
      </c>
      <c r="X10" s="32" t="e">
        <f>VLOOKUP(V10,B8:AL10,2)</f>
        <v>#VALUE!</v>
      </c>
      <c r="Y10" s="379">
        <f>SUM(Y31+Y34)</f>
        <v>0</v>
      </c>
      <c r="Z10" s="375"/>
      <c r="AA10" s="374">
        <f>SUM(R31+R34)</f>
        <v>0</v>
      </c>
      <c r="AB10" s="375"/>
      <c r="AC10" s="376" t="str">
        <f>IF(AA10=0,"INF", Y10/AA10)</f>
        <v>INF</v>
      </c>
      <c r="AD10" s="404"/>
      <c r="AE10" s="405"/>
      <c r="AF10" s="379">
        <f>SUM(((AJ31+AL31+AN31)+(AJ34+AL34+AN34)))</f>
        <v>0</v>
      </c>
      <c r="AG10" s="375"/>
      <c r="AH10" s="374">
        <f>SUM(((AI31+AK31+AM31)++(AI34+AK34+AM34)))</f>
        <v>0</v>
      </c>
      <c r="AI10" s="375"/>
      <c r="AJ10" s="376" t="str">
        <f>IF(AH10=0,"INF",AF10/AH10)</f>
        <v>INF</v>
      </c>
      <c r="AK10" s="377"/>
      <c r="AL10" s="378"/>
      <c r="AM10" s="380" t="e">
        <f>IF(C10=X8,"1o",IF(C10=X9,"2o",IF(C10=X10,"3o")))</f>
        <v>#VALUE!</v>
      </c>
      <c r="AN10" s="381"/>
    </row>
    <row r="11" spans="1:40" ht="12.75" customHeight="1">
      <c r="A11" s="102"/>
      <c r="B11" s="103"/>
      <c r="C11" s="27"/>
      <c r="D11" s="27"/>
      <c r="E11" s="27"/>
      <c r="F11" s="27"/>
      <c r="G11" s="27"/>
      <c r="H11" s="27"/>
      <c r="I11" s="27"/>
      <c r="J11" s="27"/>
      <c r="K11" s="27"/>
      <c r="L11" s="104"/>
      <c r="M11" s="104"/>
      <c r="N11" s="104"/>
      <c r="O11" s="104"/>
      <c r="P11" s="104"/>
      <c r="Q11" s="104"/>
      <c r="R11" s="105"/>
      <c r="S11" s="105"/>
      <c r="T11" s="106"/>
      <c r="U11" s="106"/>
      <c r="V11" s="106"/>
      <c r="W11" s="106"/>
      <c r="X11" s="106"/>
      <c r="Y11" s="104"/>
      <c r="Z11" s="104"/>
      <c r="AA11" s="104"/>
      <c r="AB11" s="104"/>
      <c r="AC11" s="107"/>
      <c r="AF11" s="104"/>
      <c r="AG11" s="104"/>
      <c r="AH11" s="104"/>
      <c r="AI11" s="104"/>
      <c r="AJ11" s="107"/>
      <c r="AK11" s="107"/>
      <c r="AL11" s="107"/>
      <c r="AM11" s="108"/>
      <c r="AN11" s="108"/>
    </row>
    <row r="12" spans="1:40" ht="12.75" hidden="1" customHeight="1" thickBot="1">
      <c r="A12" s="102"/>
      <c r="B12" s="103"/>
      <c r="C12" s="27"/>
      <c r="D12" s="27"/>
      <c r="E12" s="27"/>
      <c r="F12" s="27"/>
      <c r="G12" s="27"/>
      <c r="H12" s="27"/>
      <c r="I12" s="27"/>
      <c r="J12" s="27"/>
      <c r="K12" s="27"/>
      <c r="L12" s="104"/>
      <c r="M12" s="104"/>
      <c r="N12" s="104"/>
      <c r="O12" s="104"/>
      <c r="P12" s="104"/>
      <c r="Q12" s="104"/>
      <c r="R12" s="105"/>
      <c r="S12" s="105"/>
      <c r="T12" s="17">
        <f>SUM(L13:M19)</f>
        <v>0</v>
      </c>
      <c r="U12" s="18">
        <v>42</v>
      </c>
      <c r="V12" s="106"/>
      <c r="W12" s="106"/>
      <c r="X12" s="106"/>
      <c r="Y12" s="104"/>
      <c r="Z12" s="104"/>
      <c r="AA12" s="104"/>
      <c r="AB12" s="104"/>
      <c r="AC12" s="107"/>
      <c r="AF12" s="104"/>
      <c r="AG12" s="104"/>
      <c r="AH12" s="104"/>
      <c r="AI12" s="104"/>
      <c r="AJ12" s="107"/>
      <c r="AK12" s="107"/>
      <c r="AL12" s="107"/>
      <c r="AM12" s="108"/>
      <c r="AN12" s="108"/>
    </row>
    <row r="13" spans="1:40" ht="12.75" hidden="1" customHeight="1" thickBot="1">
      <c r="A13" s="109">
        <v>1</v>
      </c>
      <c r="B13" s="110">
        <v>1</v>
      </c>
      <c r="C13" s="543" t="s">
        <v>42</v>
      </c>
      <c r="D13" s="544"/>
      <c r="E13" s="544"/>
      <c r="F13" s="544"/>
      <c r="G13" s="544"/>
      <c r="H13" s="544"/>
      <c r="I13" s="544"/>
      <c r="J13" s="544"/>
      <c r="K13" s="545"/>
      <c r="L13" s="512">
        <f>L8</f>
        <v>0</v>
      </c>
      <c r="M13" s="522"/>
      <c r="N13" s="512">
        <f>N8</f>
        <v>0</v>
      </c>
      <c r="O13" s="522"/>
      <c r="P13" s="512">
        <f>P8</f>
        <v>0</v>
      </c>
      <c r="Q13" s="522"/>
      <c r="R13" s="546">
        <f t="shared" ref="R13:R19" si="0">SUM(N13*2)+(P13)</f>
        <v>0</v>
      </c>
      <c r="S13" s="547"/>
      <c r="T13" s="111" t="e">
        <f t="shared" ref="T13:T19" si="1">(N13*10)+(R13*1000)+((Y13*100)-(AA13*100))+AJ13</f>
        <v>#VALUE!</v>
      </c>
      <c r="U13" s="112" t="e">
        <f>LARGE(T13:T19,B13)</f>
        <v>#VALUE!</v>
      </c>
      <c r="V13" s="112" t="e">
        <f>MATCH(U13,T13:T19,0)</f>
        <v>#VALUE!</v>
      </c>
      <c r="W13" s="112" t="s">
        <v>43</v>
      </c>
      <c r="X13" s="112" t="e">
        <f>VLOOKUP(V13,B13:AL19,2)</f>
        <v>#VALUE!</v>
      </c>
      <c r="Y13" s="512">
        <f>Y8</f>
        <v>0</v>
      </c>
      <c r="Z13" s="513"/>
      <c r="AA13" s="512">
        <f>AA8</f>
        <v>0</v>
      </c>
      <c r="AB13" s="513"/>
      <c r="AC13" s="538" t="str">
        <f t="shared" ref="AC13:AC19" si="2">IF(AA13=0,"INF", Y13/AA13)</f>
        <v>INF</v>
      </c>
      <c r="AD13" s="555"/>
      <c r="AE13" s="556"/>
      <c r="AF13" s="512">
        <f>AF8</f>
        <v>0</v>
      </c>
      <c r="AG13" s="513"/>
      <c r="AH13" s="512">
        <f>AH8</f>
        <v>0</v>
      </c>
      <c r="AI13" s="513"/>
      <c r="AJ13" s="538" t="str">
        <f t="shared" ref="AJ13:AJ19" si="3">IF(AH13=0,"INF",AF13/AH13)</f>
        <v>INF</v>
      </c>
      <c r="AK13" s="539"/>
      <c r="AL13" s="540"/>
      <c r="AM13" s="541" t="e">
        <f>IF(C13=X13,"1o",IF(C13=X14,"2o",IF(C13=X15,"3o")))</f>
        <v>#VALUE!</v>
      </c>
      <c r="AN13" s="542"/>
    </row>
    <row r="14" spans="1:40" ht="12.75" hidden="1" customHeight="1" thickBot="1">
      <c r="A14" s="113">
        <v>2</v>
      </c>
      <c r="B14" s="114">
        <v>2</v>
      </c>
      <c r="C14" s="537" t="s">
        <v>44</v>
      </c>
      <c r="D14" s="531"/>
      <c r="E14" s="531"/>
      <c r="F14" s="531"/>
      <c r="G14" s="531"/>
      <c r="H14" s="531"/>
      <c r="I14" s="531"/>
      <c r="J14" s="531"/>
      <c r="K14" s="532"/>
      <c r="L14" s="512">
        <f>L9</f>
        <v>0</v>
      </c>
      <c r="M14" s="522"/>
      <c r="N14" s="512">
        <f>N9</f>
        <v>0</v>
      </c>
      <c r="O14" s="522"/>
      <c r="P14" s="512">
        <f>P9</f>
        <v>0</v>
      </c>
      <c r="Q14" s="522"/>
      <c r="R14" s="533">
        <f t="shared" si="0"/>
        <v>0</v>
      </c>
      <c r="S14" s="534"/>
      <c r="T14" s="111" t="e">
        <f t="shared" si="1"/>
        <v>#VALUE!</v>
      </c>
      <c r="U14" s="115" t="e">
        <f>LARGE(T13:T19,B14)</f>
        <v>#VALUE!</v>
      </c>
      <c r="V14" s="115" t="e">
        <f>MATCH(U14,T13:T19,0)</f>
        <v>#VALUE!</v>
      </c>
      <c r="W14" s="115" t="s">
        <v>45</v>
      </c>
      <c r="X14" s="115" t="e">
        <f>VLOOKUP(V14,B13:AL19,2)</f>
        <v>#VALUE!</v>
      </c>
      <c r="Y14" s="512">
        <f>Y9</f>
        <v>0</v>
      </c>
      <c r="Z14" s="513"/>
      <c r="AA14" s="512">
        <f>AA9</f>
        <v>0</v>
      </c>
      <c r="AB14" s="513"/>
      <c r="AC14" s="525" t="str">
        <f t="shared" si="2"/>
        <v>INF</v>
      </c>
      <c r="AD14" s="553"/>
      <c r="AE14" s="554"/>
      <c r="AF14" s="512">
        <f>AF9</f>
        <v>0</v>
      </c>
      <c r="AG14" s="513"/>
      <c r="AH14" s="512">
        <f>AH9</f>
        <v>0</v>
      </c>
      <c r="AI14" s="513"/>
      <c r="AJ14" s="525" t="str">
        <f t="shared" si="3"/>
        <v>INF</v>
      </c>
      <c r="AK14" s="526"/>
      <c r="AL14" s="527"/>
      <c r="AM14" s="528" t="e">
        <f>IF(C14=X13,"1o",IF(C14=X14,"2o",IF(C14=X15,"3o")))</f>
        <v>#VALUE!</v>
      </c>
      <c r="AN14" s="529"/>
    </row>
    <row r="15" spans="1:40" ht="12.75" hidden="1" customHeight="1" thickBot="1">
      <c r="A15" s="116">
        <v>3</v>
      </c>
      <c r="B15" s="117">
        <v>3</v>
      </c>
      <c r="C15" s="519" t="s">
        <v>46</v>
      </c>
      <c r="D15" s="520"/>
      <c r="E15" s="520"/>
      <c r="F15" s="520"/>
      <c r="G15" s="520"/>
      <c r="H15" s="520"/>
      <c r="I15" s="520"/>
      <c r="J15" s="520"/>
      <c r="K15" s="521"/>
      <c r="L15" s="512">
        <f>L10</f>
        <v>0</v>
      </c>
      <c r="M15" s="522"/>
      <c r="N15" s="512">
        <f>N10</f>
        <v>0</v>
      </c>
      <c r="O15" s="522"/>
      <c r="P15" s="512">
        <f>P10</f>
        <v>0</v>
      </c>
      <c r="Q15" s="522"/>
      <c r="R15" s="523">
        <f t="shared" si="0"/>
        <v>0</v>
      </c>
      <c r="S15" s="524"/>
      <c r="T15" s="111" t="e">
        <f t="shared" si="1"/>
        <v>#VALUE!</v>
      </c>
      <c r="U15" s="118" t="e">
        <f>LARGE(T13:T19,B15)</f>
        <v>#VALUE!</v>
      </c>
      <c r="V15" s="118" t="e">
        <f>MATCH(U15,T13:T19,0)</f>
        <v>#VALUE!</v>
      </c>
      <c r="W15" s="118" t="s">
        <v>47</v>
      </c>
      <c r="X15" s="118" t="e">
        <f>VLOOKUP(V15,B13:AL19,2)</f>
        <v>#VALUE!</v>
      </c>
      <c r="Y15" s="552">
        <f>SUM(Y35+Y38)</f>
        <v>0</v>
      </c>
      <c r="Z15" s="549"/>
      <c r="AA15" s="548">
        <f>SUM(R35+R38)</f>
        <v>0</v>
      </c>
      <c r="AB15" s="549"/>
      <c r="AC15" s="514" t="str">
        <f t="shared" si="2"/>
        <v>INF</v>
      </c>
      <c r="AD15" s="550"/>
      <c r="AE15" s="551"/>
      <c r="AF15" s="552">
        <f>SUM(((AJ35+AL35+AN35)+(AJ38+AL38+AN38)))</f>
        <v>0</v>
      </c>
      <c r="AG15" s="549"/>
      <c r="AH15" s="548">
        <f>SUM(((AI35+AK35+AM35)++(AI38+AK38+AM38)))</f>
        <v>0</v>
      </c>
      <c r="AI15" s="549"/>
      <c r="AJ15" s="514" t="str">
        <f t="shared" si="3"/>
        <v>INF</v>
      </c>
      <c r="AK15" s="515"/>
      <c r="AL15" s="516"/>
      <c r="AM15" s="517" t="e">
        <f>IF(C15=X13,"1o",IF(C15=X14,"2o",IF(C15=X15,"3o")))</f>
        <v>#VALUE!</v>
      </c>
      <c r="AN15" s="518"/>
    </row>
    <row r="16" spans="1:40" ht="12.75" hidden="1" customHeight="1" thickBot="1">
      <c r="A16" s="109">
        <v>4</v>
      </c>
      <c r="B16" s="110">
        <v>4</v>
      </c>
      <c r="C16" s="543" t="s">
        <v>50</v>
      </c>
      <c r="D16" s="544"/>
      <c r="E16" s="544"/>
      <c r="F16" s="544"/>
      <c r="G16" s="544"/>
      <c r="H16" s="544"/>
      <c r="I16" s="544"/>
      <c r="J16" s="544"/>
      <c r="K16" s="545"/>
      <c r="L16" s="512">
        <f>L23</f>
        <v>0</v>
      </c>
      <c r="M16" s="522"/>
      <c r="N16" s="512">
        <f>N23</f>
        <v>0</v>
      </c>
      <c r="O16" s="522"/>
      <c r="P16" s="512">
        <f>P23</f>
        <v>0</v>
      </c>
      <c r="Q16" s="522"/>
      <c r="R16" s="546">
        <f t="shared" si="0"/>
        <v>0</v>
      </c>
      <c r="S16" s="547"/>
      <c r="T16" s="111" t="e">
        <f t="shared" si="1"/>
        <v>#VALUE!</v>
      </c>
      <c r="U16" s="112" t="e">
        <f>LARGE(T13:T19,B16)</f>
        <v>#VALUE!</v>
      </c>
      <c r="V16" s="112" t="e">
        <f>MATCH(U16,T13:T19,0)</f>
        <v>#VALUE!</v>
      </c>
      <c r="W16" s="112" t="s">
        <v>54</v>
      </c>
      <c r="X16" s="112" t="e">
        <f>VLOOKUP(V16,B13:AL19,2)</f>
        <v>#VALUE!</v>
      </c>
      <c r="Y16" s="512">
        <f>Y23</f>
        <v>0</v>
      </c>
      <c r="Z16" s="513"/>
      <c r="AA16" s="512">
        <f>AA23</f>
        <v>0</v>
      </c>
      <c r="AB16" s="513"/>
      <c r="AC16" s="538" t="str">
        <f t="shared" si="2"/>
        <v>INF</v>
      </c>
      <c r="AD16" s="539"/>
      <c r="AE16" s="540"/>
      <c r="AF16" s="512">
        <f>AF23</f>
        <v>0</v>
      </c>
      <c r="AG16" s="513"/>
      <c r="AH16" s="512">
        <f>AH23</f>
        <v>0</v>
      </c>
      <c r="AI16" s="513"/>
      <c r="AJ16" s="538" t="str">
        <f t="shared" si="3"/>
        <v>INF</v>
      </c>
      <c r="AK16" s="539"/>
      <c r="AL16" s="540"/>
      <c r="AM16" s="541" t="e">
        <f>IF(C16=X16,"1o",IF(C16=X17,"2o",IF(C16=X18,"3o",IF(C16=X19,"4o"))))</f>
        <v>#VALUE!</v>
      </c>
      <c r="AN16" s="542"/>
    </row>
    <row r="17" spans="1:40" ht="12.75" hidden="1" customHeight="1" thickBot="1">
      <c r="A17" s="113">
        <v>5</v>
      </c>
      <c r="B17" s="114">
        <v>5</v>
      </c>
      <c r="C17" s="537" t="s">
        <v>51</v>
      </c>
      <c r="D17" s="531"/>
      <c r="E17" s="531"/>
      <c r="F17" s="531"/>
      <c r="G17" s="531"/>
      <c r="H17" s="531"/>
      <c r="I17" s="531"/>
      <c r="J17" s="531"/>
      <c r="K17" s="532"/>
      <c r="L17" s="512">
        <f>L24</f>
        <v>0</v>
      </c>
      <c r="M17" s="522"/>
      <c r="N17" s="512">
        <f>N24</f>
        <v>0</v>
      </c>
      <c r="O17" s="522"/>
      <c r="P17" s="512">
        <f>P24</f>
        <v>0</v>
      </c>
      <c r="Q17" s="522"/>
      <c r="R17" s="533">
        <f t="shared" si="0"/>
        <v>0</v>
      </c>
      <c r="S17" s="534"/>
      <c r="T17" s="111" t="e">
        <f t="shared" si="1"/>
        <v>#VALUE!</v>
      </c>
      <c r="U17" s="112" t="e">
        <f>LARGE(T13:T19,B17)</f>
        <v>#VALUE!</v>
      </c>
      <c r="V17" s="112" t="e">
        <f>MATCH(U17,T13:T19,0)</f>
        <v>#VALUE!</v>
      </c>
      <c r="W17" s="112" t="s">
        <v>57</v>
      </c>
      <c r="X17" s="112" t="e">
        <f>VLOOKUP(V17,B13:AL19,2)</f>
        <v>#VALUE!</v>
      </c>
      <c r="Y17" s="512">
        <f>Y24</f>
        <v>0</v>
      </c>
      <c r="Z17" s="513"/>
      <c r="AA17" s="512">
        <f>AA24</f>
        <v>0</v>
      </c>
      <c r="AB17" s="513"/>
      <c r="AC17" s="525" t="str">
        <f t="shared" si="2"/>
        <v>INF</v>
      </c>
      <c r="AD17" s="526"/>
      <c r="AE17" s="527"/>
      <c r="AF17" s="512">
        <f>AF24</f>
        <v>0</v>
      </c>
      <c r="AG17" s="513"/>
      <c r="AH17" s="512">
        <f>AH24</f>
        <v>0</v>
      </c>
      <c r="AI17" s="513"/>
      <c r="AJ17" s="525" t="str">
        <f t="shared" si="3"/>
        <v>INF</v>
      </c>
      <c r="AK17" s="526"/>
      <c r="AL17" s="527"/>
      <c r="AM17" s="535" t="e">
        <f>IF(C17=X16,"1o",IF(C17=X17,"2o",IF(C17=X18,"3o",IF(C17=X19,"4o"))))</f>
        <v>#VALUE!</v>
      </c>
      <c r="AN17" s="536"/>
    </row>
    <row r="18" spans="1:40" ht="12.75" hidden="1" customHeight="1" thickBot="1">
      <c r="A18" s="113">
        <v>6</v>
      </c>
      <c r="B18" s="119">
        <v>6</v>
      </c>
      <c r="C18" s="530" t="s">
        <v>52</v>
      </c>
      <c r="D18" s="531"/>
      <c r="E18" s="531"/>
      <c r="F18" s="531"/>
      <c r="G18" s="531"/>
      <c r="H18" s="531"/>
      <c r="I18" s="531"/>
      <c r="J18" s="531"/>
      <c r="K18" s="532"/>
      <c r="L18" s="512">
        <f>L25</f>
        <v>0</v>
      </c>
      <c r="M18" s="522"/>
      <c r="N18" s="512">
        <f>N25</f>
        <v>0</v>
      </c>
      <c r="O18" s="522"/>
      <c r="P18" s="512">
        <f>P25</f>
        <v>0</v>
      </c>
      <c r="Q18" s="522"/>
      <c r="R18" s="533">
        <f t="shared" si="0"/>
        <v>0</v>
      </c>
      <c r="S18" s="534"/>
      <c r="T18" s="111" t="e">
        <f t="shared" si="1"/>
        <v>#VALUE!</v>
      </c>
      <c r="U18" s="115" t="e">
        <f>LARGE(T13:T19,B18)</f>
        <v>#VALUE!</v>
      </c>
      <c r="V18" s="115" t="e">
        <f>MATCH(U18,T13:T19,0)</f>
        <v>#VALUE!</v>
      </c>
      <c r="W18" s="115" t="s">
        <v>61</v>
      </c>
      <c r="X18" s="115" t="e">
        <f>VLOOKUP(V18,B13:AL19,2)</f>
        <v>#VALUE!</v>
      </c>
      <c r="Y18" s="512">
        <f>Y25</f>
        <v>0</v>
      </c>
      <c r="Z18" s="513"/>
      <c r="AA18" s="512">
        <f>AA25</f>
        <v>0</v>
      </c>
      <c r="AB18" s="513"/>
      <c r="AC18" s="525" t="str">
        <f t="shared" si="2"/>
        <v>INF</v>
      </c>
      <c r="AD18" s="526"/>
      <c r="AE18" s="527"/>
      <c r="AF18" s="512">
        <f>AF25</f>
        <v>0</v>
      </c>
      <c r="AG18" s="513"/>
      <c r="AH18" s="512">
        <f>AH25</f>
        <v>0</v>
      </c>
      <c r="AI18" s="513"/>
      <c r="AJ18" s="525" t="str">
        <f t="shared" si="3"/>
        <v>INF</v>
      </c>
      <c r="AK18" s="526"/>
      <c r="AL18" s="527"/>
      <c r="AM18" s="528" t="e">
        <f>IF(C18=X16,"1o",IF(C18=X17,"2o",IF(C18=X18,"3o",IF(C18=X19,"4o"))))</f>
        <v>#VALUE!</v>
      </c>
      <c r="AN18" s="529"/>
    </row>
    <row r="19" spans="1:40" ht="12.75" hidden="1" customHeight="1" thickBot="1">
      <c r="A19" s="116">
        <v>7</v>
      </c>
      <c r="B19" s="120">
        <v>7</v>
      </c>
      <c r="C19" s="519" t="s">
        <v>53</v>
      </c>
      <c r="D19" s="520"/>
      <c r="E19" s="520"/>
      <c r="F19" s="520"/>
      <c r="G19" s="520"/>
      <c r="H19" s="520"/>
      <c r="I19" s="520"/>
      <c r="J19" s="520"/>
      <c r="K19" s="521"/>
      <c r="L19" s="512">
        <f>L26</f>
        <v>0</v>
      </c>
      <c r="M19" s="522"/>
      <c r="N19" s="512">
        <f>N26</f>
        <v>0</v>
      </c>
      <c r="O19" s="522"/>
      <c r="P19" s="512">
        <f>P26</f>
        <v>0</v>
      </c>
      <c r="Q19" s="522"/>
      <c r="R19" s="523">
        <f t="shared" si="0"/>
        <v>0</v>
      </c>
      <c r="S19" s="524"/>
      <c r="T19" s="111" t="e">
        <f t="shared" si="1"/>
        <v>#VALUE!</v>
      </c>
      <c r="U19" s="118" t="e">
        <f>LARGE(T13:T19,B19)</f>
        <v>#VALUE!</v>
      </c>
      <c r="V19" s="118" t="e">
        <f>MATCH(U19,T13:T19,0)</f>
        <v>#VALUE!</v>
      </c>
      <c r="W19" s="118" t="s">
        <v>92</v>
      </c>
      <c r="X19" s="118" t="e">
        <f>VLOOKUP(V19,B13:AL19,2)</f>
        <v>#VALUE!</v>
      </c>
      <c r="Y19" s="512">
        <f>Y26</f>
        <v>0</v>
      </c>
      <c r="Z19" s="513"/>
      <c r="AA19" s="512">
        <f>AA26</f>
        <v>0</v>
      </c>
      <c r="AB19" s="513"/>
      <c r="AC19" s="514" t="str">
        <f t="shared" si="2"/>
        <v>INF</v>
      </c>
      <c r="AD19" s="515"/>
      <c r="AE19" s="516"/>
      <c r="AF19" s="512">
        <f>AF26</f>
        <v>0</v>
      </c>
      <c r="AG19" s="513"/>
      <c r="AH19" s="512">
        <f>AH26</f>
        <v>0</v>
      </c>
      <c r="AI19" s="513"/>
      <c r="AJ19" s="514" t="str">
        <f t="shared" si="3"/>
        <v>INF</v>
      </c>
      <c r="AK19" s="515"/>
      <c r="AL19" s="516"/>
      <c r="AM19" s="517" t="e">
        <f>IF(C19=X16,"1o",IF(C19=X17,"2o",IF(C19=X18,"3o",IF(C19=X19,"4o"))))</f>
        <v>#VALUE!</v>
      </c>
      <c r="AN19" s="518"/>
    </row>
    <row r="20" spans="1:40" ht="12.75" customHeight="1" thickBot="1">
      <c r="A20" s="102"/>
      <c r="B20" s="103"/>
      <c r="C20" s="27"/>
      <c r="D20" s="27"/>
      <c r="E20" s="27"/>
      <c r="F20" s="27"/>
      <c r="G20" s="27"/>
      <c r="H20" s="27"/>
      <c r="I20" s="27"/>
      <c r="J20" s="27"/>
      <c r="K20" s="27"/>
      <c r="L20" s="104"/>
      <c r="M20" s="104"/>
      <c r="N20" s="104"/>
      <c r="O20" s="104"/>
      <c r="P20" s="104"/>
      <c r="Q20" s="104"/>
      <c r="R20" s="105"/>
      <c r="S20" s="105"/>
      <c r="T20" s="106"/>
      <c r="U20" s="106"/>
      <c r="V20" s="106"/>
      <c r="W20" s="106"/>
      <c r="X20" s="106"/>
      <c r="Y20" s="104"/>
      <c r="Z20" s="104"/>
      <c r="AA20" s="104"/>
      <c r="AB20" s="104"/>
      <c r="AC20" s="107"/>
      <c r="AF20" s="104"/>
      <c r="AG20" s="104"/>
      <c r="AH20" s="104"/>
      <c r="AI20" s="104"/>
      <c r="AJ20" s="107"/>
      <c r="AK20" s="107"/>
      <c r="AL20" s="107"/>
      <c r="AM20" s="108"/>
      <c r="AN20" s="108"/>
    </row>
    <row r="21" spans="1:40" ht="12.75" customHeight="1">
      <c r="A21" s="363" t="s">
        <v>25</v>
      </c>
      <c r="B21" s="364"/>
      <c r="C21" s="364"/>
      <c r="D21" s="364"/>
      <c r="E21" s="364"/>
      <c r="F21" s="364"/>
      <c r="G21" s="367" t="s">
        <v>88</v>
      </c>
      <c r="H21" s="368"/>
      <c r="I21" s="371" t="s">
        <v>5</v>
      </c>
      <c r="J21" s="372"/>
      <c r="K21" s="373"/>
      <c r="L21" s="344" t="s">
        <v>27</v>
      </c>
      <c r="M21" s="345"/>
      <c r="N21" s="344" t="s">
        <v>28</v>
      </c>
      <c r="O21" s="345"/>
      <c r="P21" s="344" t="s">
        <v>29</v>
      </c>
      <c r="Q21" s="345"/>
      <c r="R21" s="348" t="s">
        <v>30</v>
      </c>
      <c r="S21" s="349"/>
      <c r="T21" s="17">
        <f>SUM(L23:M26)</f>
        <v>0</v>
      </c>
      <c r="U21" s="18">
        <v>12</v>
      </c>
      <c r="V21" s="18"/>
      <c r="W21" s="18"/>
      <c r="X21" s="18"/>
      <c r="Y21" s="447" t="s">
        <v>31</v>
      </c>
      <c r="Z21" s="448"/>
      <c r="AA21" s="448"/>
      <c r="AB21" s="448"/>
      <c r="AC21" s="448"/>
      <c r="AD21" s="448"/>
      <c r="AE21" s="449"/>
      <c r="AF21" s="447" t="s">
        <v>32</v>
      </c>
      <c r="AG21" s="448"/>
      <c r="AH21" s="448"/>
      <c r="AI21" s="448"/>
      <c r="AJ21" s="448"/>
      <c r="AK21" s="448"/>
      <c r="AL21" s="449"/>
      <c r="AM21" s="355" t="s">
        <v>33</v>
      </c>
      <c r="AN21" s="356"/>
    </row>
    <row r="22" spans="1:40" ht="12.75" customHeight="1" thickBot="1">
      <c r="A22" s="365"/>
      <c r="B22" s="366"/>
      <c r="C22" s="366"/>
      <c r="D22" s="366"/>
      <c r="E22" s="366"/>
      <c r="F22" s="366"/>
      <c r="G22" s="369"/>
      <c r="H22" s="370"/>
      <c r="I22" s="359" t="s">
        <v>56</v>
      </c>
      <c r="J22" s="360"/>
      <c r="K22" s="361"/>
      <c r="L22" s="346"/>
      <c r="M22" s="347"/>
      <c r="N22" s="346"/>
      <c r="O22" s="347"/>
      <c r="P22" s="346"/>
      <c r="Q22" s="347"/>
      <c r="R22" s="350"/>
      <c r="S22" s="351"/>
      <c r="T22" s="19" t="s">
        <v>34</v>
      </c>
      <c r="U22" s="20" t="s">
        <v>35</v>
      </c>
      <c r="V22" s="20" t="s">
        <v>36</v>
      </c>
      <c r="W22" s="20" t="s">
        <v>37</v>
      </c>
      <c r="X22" s="20" t="s">
        <v>38</v>
      </c>
      <c r="Y22" s="362" t="s">
        <v>39</v>
      </c>
      <c r="Z22" s="335"/>
      <c r="AA22" s="334" t="s">
        <v>40</v>
      </c>
      <c r="AB22" s="335"/>
      <c r="AC22" s="334" t="s">
        <v>41</v>
      </c>
      <c r="AD22" s="336"/>
      <c r="AE22" s="337"/>
      <c r="AF22" s="362" t="s">
        <v>39</v>
      </c>
      <c r="AG22" s="335"/>
      <c r="AH22" s="334" t="s">
        <v>40</v>
      </c>
      <c r="AI22" s="335"/>
      <c r="AJ22" s="334" t="s">
        <v>41</v>
      </c>
      <c r="AK22" s="336"/>
      <c r="AL22" s="337"/>
      <c r="AM22" s="357"/>
      <c r="AN22" s="358"/>
    </row>
    <row r="23" spans="1:40" ht="12.75" customHeight="1">
      <c r="A23" s="21">
        <v>4</v>
      </c>
      <c r="B23" s="85">
        <v>1</v>
      </c>
      <c r="C23" s="397" t="s">
        <v>53</v>
      </c>
      <c r="D23" s="339"/>
      <c r="E23" s="339"/>
      <c r="F23" s="339"/>
      <c r="G23" s="339"/>
      <c r="H23" s="339"/>
      <c r="I23" s="339"/>
      <c r="J23" s="339"/>
      <c r="K23" s="340"/>
      <c r="L23" s="326">
        <f>SUM(IF(R38=2,1,0))+(IF(R35=2,1,0))+(IF(R32=2,1,0))+(IF(Y32=2,1,0))+(IF(Y35=2,1,0))+(IF(Y38=2,1,0))</f>
        <v>0</v>
      </c>
      <c r="M23" s="341"/>
      <c r="N23" s="326">
        <f>SUM(IF(R38&gt;Y38,1,0))+(IF(R35&gt;Y35,1,0))+(IF(R32&gt;Y32,1,0))</f>
        <v>0</v>
      </c>
      <c r="O23" s="341"/>
      <c r="P23" s="326">
        <f>SUM(IF(Y38&gt;R38,1,0))+(IF(Y35&gt;R35,1,0))+(IF(Y32&gt;R32,1,0))</f>
        <v>0</v>
      </c>
      <c r="Q23" s="341"/>
      <c r="R23" s="342">
        <f>SUM(N23*2)+(P23)</f>
        <v>0</v>
      </c>
      <c r="S23" s="343"/>
      <c r="T23" s="23" t="e">
        <f>(N23*10)+(R23*1000)+((Y23*100)-(AA23*100))+AJ23</f>
        <v>#VALUE!</v>
      </c>
      <c r="U23" s="24" t="e">
        <f>LARGE(T23:T26,B23)</f>
        <v>#VALUE!</v>
      </c>
      <c r="V23" s="24" t="e">
        <f>MATCH(U23,T23:T26,0)</f>
        <v>#VALUE!</v>
      </c>
      <c r="W23" s="24" t="s">
        <v>43</v>
      </c>
      <c r="X23" s="24" t="e">
        <f>VLOOKUP(V23,B23:AL26,2)</f>
        <v>#VALUE!</v>
      </c>
      <c r="Y23" s="326">
        <f>SUM(R38+R35+R32)</f>
        <v>0</v>
      </c>
      <c r="Z23" s="327"/>
      <c r="AA23" s="328">
        <f>SUM(Y38+Y35+Y32)</f>
        <v>0</v>
      </c>
      <c r="AB23" s="327"/>
      <c r="AC23" s="329" t="str">
        <f>IF(AA23=0,"INF", Y23/AA23)</f>
        <v>INF</v>
      </c>
      <c r="AD23" s="330"/>
      <c r="AE23" s="331"/>
      <c r="AF23" s="326">
        <f>SUM(((AI38+AK38+AM38)+(AI35+AK35+AM35)+(AI32+AK32+AM32)))</f>
        <v>0</v>
      </c>
      <c r="AG23" s="327"/>
      <c r="AH23" s="328">
        <f>SUM((AJ38+AL38+AN38)+(AJ35+AL35+AN35)+(AJ32+AL32+AN32))</f>
        <v>0</v>
      </c>
      <c r="AI23" s="327"/>
      <c r="AJ23" s="329" t="str">
        <f>IF(AH23=0,"INF",AF23/AH23)</f>
        <v>INF</v>
      </c>
      <c r="AK23" s="330"/>
      <c r="AL23" s="331"/>
      <c r="AM23" s="332" t="e">
        <f>IF(C23=X23,"1o",IF(C23=X24,"2o",IF(C23=X25,"3o",IF(C23=X26,"4o"))))</f>
        <v>#VALUE!</v>
      </c>
      <c r="AN23" s="333"/>
    </row>
    <row r="24" spans="1:40" ht="12.75" customHeight="1">
      <c r="A24" s="25">
        <v>5</v>
      </c>
      <c r="B24" s="86">
        <v>2</v>
      </c>
      <c r="C24" s="420" t="s">
        <v>59</v>
      </c>
      <c r="D24" s="320"/>
      <c r="E24" s="320"/>
      <c r="F24" s="320"/>
      <c r="G24" s="320"/>
      <c r="H24" s="320"/>
      <c r="I24" s="320"/>
      <c r="J24" s="320"/>
      <c r="K24" s="321"/>
      <c r="L24" s="322">
        <f>SUM(IF(R39=2,1,0))+(IF(Y39=2,1,0))+(IF(Y36=2,1,0))+(IF(R36=2,1,0))+(IF(Y32=2,1,0))+(IF(R32=2,1,0))</f>
        <v>0</v>
      </c>
      <c r="M24" s="323"/>
      <c r="N24" s="322">
        <f>SUM(IF(R39&gt;Y39,1,0))+(IF(Y36&gt;R36,1,0))+(IF(Y32&gt;R32,1,0))</f>
        <v>0</v>
      </c>
      <c r="O24" s="323"/>
      <c r="P24" s="322">
        <f>SUM(IF(Y39&gt;R39,1,0))+IF(R36&gt;Y36,1,0)+(IF(R32&gt;Y32,1,0))</f>
        <v>0</v>
      </c>
      <c r="Q24" s="323"/>
      <c r="R24" s="324">
        <f>SUM(N24*2)+(P24)</f>
        <v>0</v>
      </c>
      <c r="S24" s="325"/>
      <c r="T24" s="28" t="e">
        <f>(N24*10)+(R24*1000)+((Y24*100)-(AA24*100))+AJ24</f>
        <v>#VALUE!</v>
      </c>
      <c r="U24" s="41" t="e">
        <f>LARGE(T23:T26,B24)</f>
        <v>#VALUE!</v>
      </c>
      <c r="V24" s="41" t="e">
        <f>MATCH(U24,T23:T26,0)</f>
        <v>#VALUE!</v>
      </c>
      <c r="W24" s="41" t="s">
        <v>45</v>
      </c>
      <c r="X24" s="41" t="e">
        <f>VLOOKUP(V24,B23:AL26,2)</f>
        <v>#VALUE!</v>
      </c>
      <c r="Y24" s="322">
        <f>SUM(R39+Y36+Y32)</f>
        <v>0</v>
      </c>
      <c r="Z24" s="313"/>
      <c r="AA24" s="312">
        <f>SUM(Y39+R36+R32)</f>
        <v>0</v>
      </c>
      <c r="AB24" s="313"/>
      <c r="AC24" s="314" t="str">
        <f>IF(AA24=0,"INF", Y24/AA24)</f>
        <v>INF</v>
      </c>
      <c r="AD24" s="315"/>
      <c r="AE24" s="316"/>
      <c r="AF24" s="322">
        <f>SUM((AI39+AK39+AM39)+(AJ36+AL36+AN36)+(AJ32+AL32+AN32))</f>
        <v>0</v>
      </c>
      <c r="AG24" s="313"/>
      <c r="AH24" s="312">
        <f>SUM((AJ39+AL39+AN39)+(AI36+AK36+AM36)+(AI32+AK32+AM32))</f>
        <v>0</v>
      </c>
      <c r="AI24" s="313"/>
      <c r="AJ24" s="314" t="str">
        <f>IF(AH24=0,"INF",AF24/AH24)</f>
        <v>INF</v>
      </c>
      <c r="AK24" s="315"/>
      <c r="AL24" s="316"/>
      <c r="AM24" s="317" t="e">
        <f>IF(C24=X23,"1o",IF(C24=X24,"2o",IF(C24=X25,"3o",IF(C24=X26,"4o"))))</f>
        <v>#VALUE!</v>
      </c>
      <c r="AN24" s="318"/>
    </row>
    <row r="25" spans="1:40" ht="12.75" customHeight="1">
      <c r="A25" s="42">
        <v>6</v>
      </c>
      <c r="B25" s="87">
        <v>3</v>
      </c>
      <c r="C25" s="393" t="s">
        <v>60</v>
      </c>
      <c r="D25" s="307"/>
      <c r="E25" s="307"/>
      <c r="F25" s="307"/>
      <c r="G25" s="307"/>
      <c r="H25" s="307"/>
      <c r="I25" s="307"/>
      <c r="J25" s="307"/>
      <c r="K25" s="308"/>
      <c r="L25" s="303">
        <f>SUM(IF(R33=2,1,0))+(IF(Y33=2,1,0))+(IF(Y39=2,1,0))+(IF(R39=2,1,0))+(IF(Y35=2,1,0))+(IF(R35=2,1,0))</f>
        <v>0</v>
      </c>
      <c r="M25" s="309"/>
      <c r="N25" s="303">
        <f>SUM(IF(R33&gt;Y33,1,0))+(IF(Y39&gt;R39,1,0))+IF(Y35&gt;R35,1,0)</f>
        <v>0</v>
      </c>
      <c r="O25" s="309"/>
      <c r="P25" s="303">
        <f>SUM(IF(Y33&gt;R33,1,0))+(IF(R39&gt;Y39,1,0))+(IF(R35&gt;Y35,1,0))</f>
        <v>0</v>
      </c>
      <c r="Q25" s="309"/>
      <c r="R25" s="310">
        <f>SUM(N25*2)+(P25)</f>
        <v>0</v>
      </c>
      <c r="S25" s="311"/>
      <c r="T25" s="23" t="e">
        <f>(N25*10)+(R25*1000)+((Y25*100)-(AA25*100))+AJ25</f>
        <v>#VALUE!</v>
      </c>
      <c r="U25" s="44" t="e">
        <f>LARGE(T23:T26,B25)</f>
        <v>#VALUE!</v>
      </c>
      <c r="V25" s="44" t="e">
        <f>MATCH(U25,T23:T26,0)</f>
        <v>#VALUE!</v>
      </c>
      <c r="W25" s="44" t="s">
        <v>47</v>
      </c>
      <c r="X25" s="44" t="e">
        <f>VLOOKUP(V25,B23:AL26,2)</f>
        <v>#VALUE!</v>
      </c>
      <c r="Y25" s="303">
        <f>SUM(R33+Y39+Y35)</f>
        <v>0</v>
      </c>
      <c r="Z25" s="299"/>
      <c r="AA25" s="298">
        <f>SUM(Y33+R39+R35)</f>
        <v>0</v>
      </c>
      <c r="AB25" s="299"/>
      <c r="AC25" s="300" t="str">
        <f>IF(AA25=0,"INF", Y25/AA25)</f>
        <v>INF</v>
      </c>
      <c r="AD25" s="301"/>
      <c r="AE25" s="302"/>
      <c r="AF25" s="303">
        <f>SUM((AI33+AK33+AM33)+(AJ39+AL39+AN39)+(AJ35+AL35+AN35))</f>
        <v>0</v>
      </c>
      <c r="AG25" s="299"/>
      <c r="AH25" s="298">
        <f>SUM((AJ33+AL33+AN33)+(AI39+AK39+AM39)+(AI35+AK35+AM35))</f>
        <v>0</v>
      </c>
      <c r="AI25" s="299"/>
      <c r="AJ25" s="300" t="str">
        <f>IF(AH25=0,"INF",AF25/AH25)</f>
        <v>INF</v>
      </c>
      <c r="AK25" s="301"/>
      <c r="AL25" s="302"/>
      <c r="AM25" s="394" t="e">
        <f>IF(C25=X23,"1o",IF(C25=X24,"2o",IF(C25=X25,"3o",IF(C25=X26,"4o"))))</f>
        <v>#VALUE!</v>
      </c>
      <c r="AN25" s="395"/>
    </row>
    <row r="26" spans="1:40" ht="12.75" customHeight="1" thickBot="1">
      <c r="A26" s="45">
        <v>7</v>
      </c>
      <c r="B26" s="88">
        <v>4</v>
      </c>
      <c r="C26" s="392" t="s">
        <v>93</v>
      </c>
      <c r="D26" s="293"/>
      <c r="E26" s="293"/>
      <c r="F26" s="293"/>
      <c r="G26" s="293"/>
      <c r="H26" s="293"/>
      <c r="I26" s="293"/>
      <c r="J26" s="293"/>
      <c r="K26" s="294"/>
      <c r="L26" s="289">
        <f>SUM(IF(Y33=2,1,0))+(IF(R33=2,1,0))+(IF(Y38=2,1,0))+(IF(R38=2,1,0))+(IF(R36=2,1,0))+(IF(Y36=2,1,0))</f>
        <v>0</v>
      </c>
      <c r="M26" s="295"/>
      <c r="N26" s="289">
        <f>SUM(IF(Y33&gt;R33,1,0))+(IF(Y38&gt;R38,1,0))+(IF(R36&gt;Y36,1,0))</f>
        <v>0</v>
      </c>
      <c r="O26" s="295"/>
      <c r="P26" s="289">
        <f>SUM(IF(R33&gt;Y33,1,0))+(IF(R38&gt;Y38,1,0))+(IF(Y36&gt;R36,1,0))</f>
        <v>0</v>
      </c>
      <c r="Q26" s="295"/>
      <c r="R26" s="296">
        <f>SUM(N26*2)+(P26)</f>
        <v>0</v>
      </c>
      <c r="S26" s="297"/>
      <c r="T26" s="28" t="e">
        <f>(N26*10)+(R26*1000)+((Y26*100)-(AA26*100))+AJ26</f>
        <v>#VALUE!</v>
      </c>
      <c r="U26" s="47" t="e">
        <f>LARGE(T23:T26,B26)</f>
        <v>#VALUE!</v>
      </c>
      <c r="V26" s="47" t="e">
        <f>MATCH(U26,T23:T26,0)</f>
        <v>#VALUE!</v>
      </c>
      <c r="W26" s="47" t="s">
        <v>54</v>
      </c>
      <c r="X26" s="47" t="e">
        <f>VLOOKUP(V26,B23:AL26,2)</f>
        <v>#VALUE!</v>
      </c>
      <c r="Y26" s="289">
        <f>SUM(Y33+Y38+R36)</f>
        <v>0</v>
      </c>
      <c r="Z26" s="285"/>
      <c r="AA26" s="284">
        <f>SUM(R33++R38+Y36)</f>
        <v>0</v>
      </c>
      <c r="AB26" s="285"/>
      <c r="AC26" s="286" t="str">
        <f>IF(AA26=0,"INF", Y26/AA26)</f>
        <v>INF</v>
      </c>
      <c r="AD26" s="287"/>
      <c r="AE26" s="288"/>
      <c r="AF26" s="289">
        <f>SUM((AJ33+AL33+AN33)+(AJ38+AL38+AN38)+(AI36+AK36+AM36))</f>
        <v>0</v>
      </c>
      <c r="AG26" s="285"/>
      <c r="AH26" s="284">
        <f>SUM((AI33+AK33+AM33)+(AI38+AK38+AM38)+(AJ36+AL36+AN36))</f>
        <v>0</v>
      </c>
      <c r="AI26" s="285"/>
      <c r="AJ26" s="286" t="str">
        <f>IF(AH26=0,"INF",AF26/AH26)</f>
        <v>INF</v>
      </c>
      <c r="AK26" s="287"/>
      <c r="AL26" s="288"/>
      <c r="AM26" s="390" t="e">
        <f>IF(C26=X23,"1o",IF(C26=X24,"2o",IF(C26=X25,"3o",IF(C26=X26,"4o"))))</f>
        <v>#VALUE!</v>
      </c>
      <c r="AN26" s="391"/>
    </row>
    <row r="27" spans="1:40" ht="12.75" customHeight="1"/>
    <row r="28" spans="1:40" ht="12.75" customHeight="1"/>
    <row r="29" spans="1:4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40" ht="12.75" customHeight="1">
      <c r="A30" s="4" t="s">
        <v>1</v>
      </c>
      <c r="B30" s="4"/>
      <c r="C30" s="282" t="s">
        <v>3</v>
      </c>
      <c r="D30" s="282"/>
      <c r="E30" s="4" t="s">
        <v>4</v>
      </c>
      <c r="F30" s="4" t="s">
        <v>5</v>
      </c>
      <c r="G30" s="283" t="s">
        <v>6</v>
      </c>
      <c r="H30" s="283"/>
      <c r="J30" s="282" t="s">
        <v>7</v>
      </c>
      <c r="K30" s="282"/>
      <c r="L30" s="282"/>
      <c r="M30" s="282"/>
      <c r="N30" s="282"/>
      <c r="O30" s="282"/>
      <c r="P30" s="282"/>
      <c r="Q30" s="282"/>
      <c r="R30" s="4"/>
      <c r="S30" s="4" t="s">
        <v>8</v>
      </c>
      <c r="T30" s="4"/>
      <c r="U30" s="4"/>
      <c r="V30" s="4"/>
      <c r="W30" s="4"/>
      <c r="X30" s="4"/>
      <c r="Y30" s="5"/>
      <c r="Z30" s="281" t="s">
        <v>7</v>
      </c>
      <c r="AA30" s="281"/>
      <c r="AB30" s="281"/>
      <c r="AC30" s="281"/>
      <c r="AD30" s="281"/>
      <c r="AE30" s="281"/>
      <c r="AF30" s="281"/>
      <c r="AG30" s="281"/>
      <c r="AI30" s="281" t="s">
        <v>9</v>
      </c>
      <c r="AJ30" s="281"/>
      <c r="AK30" s="281" t="s">
        <v>10</v>
      </c>
      <c r="AL30" s="281"/>
      <c r="AM30" s="281" t="s">
        <v>11</v>
      </c>
      <c r="AN30" s="281"/>
    </row>
    <row r="31" spans="1:40" ht="12.75" customHeight="1">
      <c r="A31" s="6">
        <v>1</v>
      </c>
      <c r="B31" s="8"/>
      <c r="C31" s="275">
        <v>0.35416666666666669</v>
      </c>
      <c r="D31" s="276"/>
      <c r="E31" s="9" t="str">
        <f>G6</f>
        <v>A</v>
      </c>
      <c r="F31" s="9" t="str">
        <f>I7</f>
        <v>F</v>
      </c>
      <c r="G31" s="277" t="s">
        <v>49</v>
      </c>
      <c r="H31" s="278"/>
      <c r="I31" s="10">
        <f>A9</f>
        <v>2</v>
      </c>
      <c r="J31" s="427" t="str">
        <f>C9</f>
        <v>b</v>
      </c>
      <c r="K31" s="427"/>
      <c r="L31" s="427"/>
      <c r="M31" s="427"/>
      <c r="N31" s="427"/>
      <c r="O31" s="427"/>
      <c r="P31" s="427"/>
      <c r="Q31" s="427"/>
      <c r="R31" s="11">
        <f t="shared" ref="R31:R37" si="4">(IF(AI31&gt;AJ31,1,0))+(IF(AK31&gt;AL31,1,0))+(IF(AM31&gt;AN31,1,0))</f>
        <v>0</v>
      </c>
      <c r="S31" s="12" t="s">
        <v>8</v>
      </c>
      <c r="T31" s="12"/>
      <c r="U31" s="12"/>
      <c r="V31" s="12"/>
      <c r="W31" s="12"/>
      <c r="X31" s="12"/>
      <c r="Y31" s="11">
        <f t="shared" ref="Y31:Y37" si="5">(IF(AJ31&gt;AI31,1,0))+(IF(AL31&gt;AK31,1,0))+(IF(AN31&gt;AM31,1,0))</f>
        <v>0</v>
      </c>
      <c r="Z31" s="428" t="str">
        <f>C10</f>
        <v>c</v>
      </c>
      <c r="AA31" s="428"/>
      <c r="AB31" s="428"/>
      <c r="AC31" s="428"/>
      <c r="AD31" s="428"/>
      <c r="AE31" s="428"/>
      <c r="AF31" s="428"/>
      <c r="AG31" s="428"/>
      <c r="AH31" s="14">
        <f>A10</f>
        <v>3</v>
      </c>
      <c r="AI31" s="36"/>
      <c r="AJ31" s="37"/>
      <c r="AK31" s="36"/>
      <c r="AL31" s="37"/>
      <c r="AM31" s="36"/>
      <c r="AN31" s="37"/>
    </row>
    <row r="32" spans="1:40" ht="12.75" customHeight="1">
      <c r="A32" s="6">
        <v>2</v>
      </c>
      <c r="B32" s="8"/>
      <c r="C32" s="275">
        <v>0.39583333333333331</v>
      </c>
      <c r="D32" s="276"/>
      <c r="E32" s="9" t="str">
        <f>G21</f>
        <v>B</v>
      </c>
      <c r="F32" s="9" t="str">
        <f>I22</f>
        <v>F</v>
      </c>
      <c r="G32" s="277" t="s">
        <v>49</v>
      </c>
      <c r="H32" s="278"/>
      <c r="I32" s="10">
        <f>A23</f>
        <v>4</v>
      </c>
      <c r="J32" s="427" t="str">
        <f>C23</f>
        <v>d</v>
      </c>
      <c r="K32" s="427"/>
      <c r="L32" s="427"/>
      <c r="M32" s="427"/>
      <c r="N32" s="427"/>
      <c r="O32" s="427"/>
      <c r="P32" s="427"/>
      <c r="Q32" s="427"/>
      <c r="R32" s="11">
        <f t="shared" si="4"/>
        <v>0</v>
      </c>
      <c r="S32" s="12" t="s">
        <v>8</v>
      </c>
      <c r="T32" s="12"/>
      <c r="U32" s="12"/>
      <c r="V32" s="12"/>
      <c r="W32" s="12"/>
      <c r="X32" s="12"/>
      <c r="Y32" s="11">
        <f t="shared" si="5"/>
        <v>0</v>
      </c>
      <c r="Z32" s="428" t="str">
        <f>C24</f>
        <v>e</v>
      </c>
      <c r="AA32" s="428"/>
      <c r="AB32" s="428"/>
      <c r="AC32" s="428"/>
      <c r="AD32" s="428"/>
      <c r="AE32" s="428"/>
      <c r="AF32" s="428"/>
      <c r="AG32" s="428"/>
      <c r="AH32" s="14">
        <f>A24</f>
        <v>5</v>
      </c>
      <c r="AI32" s="15"/>
      <c r="AJ32" s="16"/>
      <c r="AK32" s="15"/>
      <c r="AL32" s="16"/>
      <c r="AM32" s="15"/>
      <c r="AN32" s="16"/>
    </row>
    <row r="33" spans="1:40" ht="12.75" customHeight="1">
      <c r="A33" s="6">
        <v>3</v>
      </c>
      <c r="B33" s="8"/>
      <c r="C33" s="275">
        <v>0.4375</v>
      </c>
      <c r="D33" s="276"/>
      <c r="E33" s="9" t="str">
        <f>G21</f>
        <v>B</v>
      </c>
      <c r="F33" s="9" t="str">
        <f>I22</f>
        <v>F</v>
      </c>
      <c r="G33" s="277" t="s">
        <v>49</v>
      </c>
      <c r="H33" s="278"/>
      <c r="I33" s="10">
        <f>A25</f>
        <v>6</v>
      </c>
      <c r="J33" s="427" t="str">
        <f>C25</f>
        <v>f</v>
      </c>
      <c r="K33" s="427"/>
      <c r="L33" s="427"/>
      <c r="M33" s="427"/>
      <c r="N33" s="427"/>
      <c r="O33" s="427"/>
      <c r="P33" s="427"/>
      <c r="Q33" s="427"/>
      <c r="R33" s="11">
        <f t="shared" si="4"/>
        <v>0</v>
      </c>
      <c r="S33" s="12" t="s">
        <v>8</v>
      </c>
      <c r="T33" s="12"/>
      <c r="U33" s="12"/>
      <c r="V33" s="12"/>
      <c r="W33" s="12"/>
      <c r="X33" s="12"/>
      <c r="Y33" s="11">
        <f t="shared" si="5"/>
        <v>0</v>
      </c>
      <c r="Z33" s="428" t="str">
        <f>C26</f>
        <v>g</v>
      </c>
      <c r="AA33" s="428"/>
      <c r="AB33" s="428"/>
      <c r="AC33" s="428"/>
      <c r="AD33" s="428"/>
      <c r="AE33" s="428"/>
      <c r="AF33" s="428"/>
      <c r="AG33" s="428"/>
      <c r="AH33" s="14">
        <f>A26</f>
        <v>7</v>
      </c>
      <c r="AI33" s="36"/>
      <c r="AJ33" s="37"/>
      <c r="AK33" s="36"/>
      <c r="AL33" s="37"/>
      <c r="AM33" s="36"/>
      <c r="AN33" s="37"/>
    </row>
    <row r="34" spans="1:40" ht="12.75" customHeight="1">
      <c r="A34" s="6">
        <v>4</v>
      </c>
      <c r="B34" s="8"/>
      <c r="C34" s="275">
        <v>0.47916666666666669</v>
      </c>
      <c r="D34" s="276"/>
      <c r="E34" s="9" t="str">
        <f>G6</f>
        <v>A</v>
      </c>
      <c r="F34" s="9" t="str">
        <f>I7</f>
        <v>F</v>
      </c>
      <c r="G34" s="277" t="s">
        <v>49</v>
      </c>
      <c r="H34" s="278"/>
      <c r="I34" s="10">
        <f>A8</f>
        <v>1</v>
      </c>
      <c r="J34" s="427" t="str">
        <f>C8</f>
        <v>a</v>
      </c>
      <c r="K34" s="427"/>
      <c r="L34" s="427"/>
      <c r="M34" s="427"/>
      <c r="N34" s="427"/>
      <c r="O34" s="427"/>
      <c r="P34" s="427"/>
      <c r="Q34" s="427"/>
      <c r="R34" s="11">
        <f t="shared" si="4"/>
        <v>0</v>
      </c>
      <c r="S34" s="12" t="s">
        <v>8</v>
      </c>
      <c r="T34" s="12"/>
      <c r="U34" s="12"/>
      <c r="V34" s="12"/>
      <c r="W34" s="12"/>
      <c r="X34" s="12"/>
      <c r="Y34" s="11">
        <f t="shared" si="5"/>
        <v>0</v>
      </c>
      <c r="Z34" s="428" t="str">
        <f>C10</f>
        <v>c</v>
      </c>
      <c r="AA34" s="428"/>
      <c r="AB34" s="428"/>
      <c r="AC34" s="428"/>
      <c r="AD34" s="428"/>
      <c r="AE34" s="428"/>
      <c r="AF34" s="428"/>
      <c r="AG34" s="428"/>
      <c r="AH34" s="14">
        <f>A10</f>
        <v>3</v>
      </c>
      <c r="AI34" s="15"/>
      <c r="AJ34" s="16"/>
      <c r="AK34" s="15"/>
      <c r="AL34" s="16"/>
      <c r="AM34" s="15"/>
      <c r="AN34" s="16"/>
    </row>
    <row r="35" spans="1:40" ht="12.75" customHeight="1">
      <c r="A35" s="6">
        <v>5</v>
      </c>
      <c r="B35" s="8"/>
      <c r="C35" s="275">
        <v>0.52083333333333337</v>
      </c>
      <c r="D35" s="276"/>
      <c r="E35" s="9" t="str">
        <f>G21</f>
        <v>B</v>
      </c>
      <c r="F35" s="9" t="str">
        <f>I22</f>
        <v>F</v>
      </c>
      <c r="G35" s="277" t="s">
        <v>49</v>
      </c>
      <c r="H35" s="278"/>
      <c r="I35" s="10">
        <f>A23</f>
        <v>4</v>
      </c>
      <c r="J35" s="427" t="str">
        <f>C23</f>
        <v>d</v>
      </c>
      <c r="K35" s="427"/>
      <c r="L35" s="427"/>
      <c r="M35" s="427"/>
      <c r="N35" s="427"/>
      <c r="O35" s="427"/>
      <c r="P35" s="427"/>
      <c r="Q35" s="427"/>
      <c r="R35" s="11">
        <f t="shared" si="4"/>
        <v>0</v>
      </c>
      <c r="S35" s="12" t="s">
        <v>8</v>
      </c>
      <c r="T35" s="12"/>
      <c r="U35" s="12"/>
      <c r="V35" s="12"/>
      <c r="W35" s="12"/>
      <c r="X35" s="12"/>
      <c r="Y35" s="11">
        <f t="shared" si="5"/>
        <v>0</v>
      </c>
      <c r="Z35" s="428" t="str">
        <f>C25</f>
        <v>f</v>
      </c>
      <c r="AA35" s="428"/>
      <c r="AB35" s="428"/>
      <c r="AC35" s="428"/>
      <c r="AD35" s="428"/>
      <c r="AE35" s="428"/>
      <c r="AF35" s="428"/>
      <c r="AG35" s="428"/>
      <c r="AH35" s="14">
        <f>A25</f>
        <v>6</v>
      </c>
      <c r="AI35" s="15"/>
      <c r="AJ35" s="16"/>
      <c r="AK35" s="15"/>
      <c r="AL35" s="16"/>
      <c r="AM35" s="15"/>
      <c r="AN35" s="16"/>
    </row>
    <row r="36" spans="1:40" ht="12.75" customHeight="1">
      <c r="A36" s="6">
        <v>6</v>
      </c>
      <c r="B36" s="8"/>
      <c r="C36" s="275">
        <v>0.5625</v>
      </c>
      <c r="D36" s="276"/>
      <c r="E36" s="9" t="str">
        <f>G21</f>
        <v>B</v>
      </c>
      <c r="F36" s="9" t="str">
        <f>I22</f>
        <v>F</v>
      </c>
      <c r="G36" s="277" t="s">
        <v>49</v>
      </c>
      <c r="H36" s="278"/>
      <c r="I36" s="10">
        <f>A26</f>
        <v>7</v>
      </c>
      <c r="J36" s="427" t="str">
        <f>C26</f>
        <v>g</v>
      </c>
      <c r="K36" s="427"/>
      <c r="L36" s="427"/>
      <c r="M36" s="427"/>
      <c r="N36" s="427"/>
      <c r="O36" s="427"/>
      <c r="P36" s="427"/>
      <c r="Q36" s="427"/>
      <c r="R36" s="11">
        <f t="shared" si="4"/>
        <v>0</v>
      </c>
      <c r="S36" s="12" t="s">
        <v>8</v>
      </c>
      <c r="T36" s="12"/>
      <c r="U36" s="12"/>
      <c r="V36" s="12"/>
      <c r="W36" s="12"/>
      <c r="X36" s="12"/>
      <c r="Y36" s="11">
        <f t="shared" si="5"/>
        <v>0</v>
      </c>
      <c r="Z36" s="428" t="str">
        <f>C24</f>
        <v>e</v>
      </c>
      <c r="AA36" s="428"/>
      <c r="AB36" s="428"/>
      <c r="AC36" s="428"/>
      <c r="AD36" s="428"/>
      <c r="AE36" s="428"/>
      <c r="AF36" s="428"/>
      <c r="AG36" s="428"/>
      <c r="AH36" s="14">
        <f>A24</f>
        <v>5</v>
      </c>
      <c r="AI36" s="36"/>
      <c r="AJ36" s="37"/>
      <c r="AK36" s="36"/>
      <c r="AL36" s="37"/>
      <c r="AM36" s="36"/>
      <c r="AN36" s="37"/>
    </row>
    <row r="37" spans="1:40" ht="12.75" customHeight="1">
      <c r="A37" s="6">
        <v>7</v>
      </c>
      <c r="B37" s="8"/>
      <c r="C37" s="275">
        <v>0.60416666666666663</v>
      </c>
      <c r="D37" s="276"/>
      <c r="E37" s="9" t="str">
        <f>G6</f>
        <v>A</v>
      </c>
      <c r="F37" s="9" t="str">
        <f>I7</f>
        <v>F</v>
      </c>
      <c r="G37" s="277" t="s">
        <v>49</v>
      </c>
      <c r="H37" s="278"/>
      <c r="I37" s="10">
        <f>A8</f>
        <v>1</v>
      </c>
      <c r="J37" s="427" t="str">
        <f>C8</f>
        <v>a</v>
      </c>
      <c r="K37" s="427"/>
      <c r="L37" s="427"/>
      <c r="M37" s="427"/>
      <c r="N37" s="427"/>
      <c r="O37" s="427"/>
      <c r="P37" s="427"/>
      <c r="Q37" s="427"/>
      <c r="R37" s="11">
        <f t="shared" si="4"/>
        <v>0</v>
      </c>
      <c r="S37" s="12" t="s">
        <v>8</v>
      </c>
      <c r="T37" s="12"/>
      <c r="U37" s="12"/>
      <c r="V37" s="12"/>
      <c r="W37" s="12"/>
      <c r="X37" s="12"/>
      <c r="Y37" s="11">
        <f t="shared" si="5"/>
        <v>0</v>
      </c>
      <c r="Z37" s="428" t="str">
        <f>C9</f>
        <v>b</v>
      </c>
      <c r="AA37" s="428"/>
      <c r="AB37" s="428"/>
      <c r="AC37" s="428"/>
      <c r="AD37" s="428"/>
      <c r="AE37" s="428"/>
      <c r="AF37" s="428"/>
      <c r="AG37" s="428"/>
      <c r="AH37" s="14">
        <f>A9</f>
        <v>2</v>
      </c>
      <c r="AI37" s="15"/>
      <c r="AJ37" s="16"/>
      <c r="AK37" s="15"/>
      <c r="AL37" s="16"/>
      <c r="AM37" s="15"/>
      <c r="AN37" s="16"/>
    </row>
    <row r="38" spans="1:40" ht="12.75" customHeight="1">
      <c r="A38" s="6">
        <v>8</v>
      </c>
      <c r="B38" s="8"/>
      <c r="C38" s="275">
        <v>0.64583333333333337</v>
      </c>
      <c r="D38" s="276"/>
      <c r="E38" s="9" t="str">
        <f>G21</f>
        <v>B</v>
      </c>
      <c r="F38" s="9" t="str">
        <f>I22</f>
        <v>F</v>
      </c>
      <c r="G38" s="277" t="s">
        <v>49</v>
      </c>
      <c r="H38" s="278"/>
      <c r="I38" s="10">
        <f>A23</f>
        <v>4</v>
      </c>
      <c r="J38" s="427" t="str">
        <f>C23</f>
        <v>d</v>
      </c>
      <c r="K38" s="427"/>
      <c r="L38" s="427"/>
      <c r="M38" s="427"/>
      <c r="N38" s="427"/>
      <c r="O38" s="427"/>
      <c r="P38" s="427"/>
      <c r="Q38" s="427"/>
      <c r="R38" s="11">
        <f>(IF(AI38&gt;AJ38,1,0))+(IF(AK38&gt;AL38,1,0))+(IF(AM38&gt;AN38,1,0))</f>
        <v>0</v>
      </c>
      <c r="S38" s="12" t="s">
        <v>8</v>
      </c>
      <c r="T38" s="12"/>
      <c r="U38" s="12"/>
      <c r="V38" s="12"/>
      <c r="W38" s="12"/>
      <c r="X38" s="12"/>
      <c r="Y38" s="11">
        <f>(IF(AJ38&gt;AI38,1,0))+(IF(AL38&gt;AK38,1,0))+(IF(AN38&gt;AM38,1,0))</f>
        <v>0</v>
      </c>
      <c r="Z38" s="428" t="str">
        <f>C26</f>
        <v>g</v>
      </c>
      <c r="AA38" s="428"/>
      <c r="AB38" s="428"/>
      <c r="AC38" s="428"/>
      <c r="AD38" s="428"/>
      <c r="AE38" s="428"/>
      <c r="AF38" s="428"/>
      <c r="AG38" s="428"/>
      <c r="AH38" s="14">
        <f>A26</f>
        <v>7</v>
      </c>
      <c r="AI38" s="15"/>
      <c r="AJ38" s="16"/>
      <c r="AK38" s="15"/>
      <c r="AL38" s="16"/>
      <c r="AM38" s="15"/>
      <c r="AN38" s="16"/>
    </row>
    <row r="39" spans="1:40" ht="12.75" customHeight="1">
      <c r="A39" s="6">
        <v>9</v>
      </c>
      <c r="B39" s="8"/>
      <c r="C39" s="275">
        <v>0.6875</v>
      </c>
      <c r="D39" s="276"/>
      <c r="E39" s="9" t="str">
        <f>G21</f>
        <v>B</v>
      </c>
      <c r="F39" s="9" t="str">
        <f>I22</f>
        <v>F</v>
      </c>
      <c r="G39" s="277" t="s">
        <v>49</v>
      </c>
      <c r="H39" s="278"/>
      <c r="I39" s="10">
        <f>A24</f>
        <v>5</v>
      </c>
      <c r="J39" s="427" t="str">
        <f>C24</f>
        <v>e</v>
      </c>
      <c r="K39" s="427"/>
      <c r="L39" s="427"/>
      <c r="M39" s="427"/>
      <c r="N39" s="427"/>
      <c r="O39" s="427"/>
      <c r="P39" s="427"/>
      <c r="Q39" s="427"/>
      <c r="R39" s="11">
        <f>(IF(AI39&gt;AJ39,1,0))+(IF(AK39&gt;AL39,1,0))+(IF(AM39&gt;AN39,1,0))</f>
        <v>0</v>
      </c>
      <c r="S39" s="12" t="s">
        <v>8</v>
      </c>
      <c r="T39" s="12"/>
      <c r="U39" s="12"/>
      <c r="V39" s="12"/>
      <c r="W39" s="12"/>
      <c r="X39" s="12"/>
      <c r="Y39" s="11">
        <f>(IF(AJ39&gt;AI39,1,0))+(IF(AL39&gt;AK39,1,0))+(IF(AN39&gt;AM39,1,0))</f>
        <v>0</v>
      </c>
      <c r="Z39" s="428" t="str">
        <f>C25</f>
        <v>f</v>
      </c>
      <c r="AA39" s="428"/>
      <c r="AB39" s="428"/>
      <c r="AC39" s="428"/>
      <c r="AD39" s="428"/>
      <c r="AE39" s="428"/>
      <c r="AF39" s="428"/>
      <c r="AG39" s="428"/>
      <c r="AH39" s="14">
        <f>A25</f>
        <v>6</v>
      </c>
      <c r="AI39" s="36"/>
      <c r="AJ39" s="37"/>
      <c r="AK39" s="36"/>
      <c r="AL39" s="37"/>
      <c r="AM39" s="36"/>
      <c r="AN39" s="37"/>
    </row>
    <row r="40" spans="1:40" ht="12.75" customHeight="1"/>
    <row r="42" spans="1:40">
      <c r="A42" s="4" t="s">
        <v>1</v>
      </c>
      <c r="B42" s="4"/>
      <c r="C42" s="281" t="s">
        <v>3</v>
      </c>
      <c r="D42" s="281"/>
      <c r="E42" s="4" t="s">
        <v>4</v>
      </c>
      <c r="F42" s="4" t="s">
        <v>5</v>
      </c>
      <c r="G42" s="419" t="s">
        <v>6</v>
      </c>
      <c r="H42" s="419"/>
      <c r="J42" s="281" t="s">
        <v>7</v>
      </c>
      <c r="K42" s="281"/>
      <c r="L42" s="281"/>
      <c r="M42" s="281"/>
      <c r="N42" s="281"/>
      <c r="O42" s="281"/>
      <c r="P42" s="281"/>
      <c r="Q42" s="281"/>
      <c r="R42" s="4"/>
      <c r="S42" s="4" t="s">
        <v>8</v>
      </c>
      <c r="T42" s="4"/>
      <c r="U42" s="4"/>
      <c r="V42" s="4"/>
      <c r="W42" s="4"/>
      <c r="X42" s="4"/>
      <c r="Y42" s="5"/>
      <c r="Z42" s="281" t="s">
        <v>7</v>
      </c>
      <c r="AA42" s="281"/>
      <c r="AB42" s="281"/>
      <c r="AC42" s="281"/>
      <c r="AD42" s="281"/>
      <c r="AE42" s="281"/>
      <c r="AF42" s="281"/>
      <c r="AG42" s="281"/>
      <c r="AI42" s="281" t="s">
        <v>9</v>
      </c>
      <c r="AJ42" s="281"/>
      <c r="AK42" s="281" t="s">
        <v>10</v>
      </c>
      <c r="AL42" s="281"/>
      <c r="AM42" s="281" t="s">
        <v>11</v>
      </c>
      <c r="AN42" s="281"/>
    </row>
    <row r="43" spans="1:40" ht="15">
      <c r="A43" s="6">
        <v>10</v>
      </c>
      <c r="B43" s="8"/>
      <c r="C43" s="275">
        <v>0.45833333333333331</v>
      </c>
      <c r="D43" s="276"/>
      <c r="E43" s="9"/>
      <c r="F43" s="9" t="s">
        <v>12</v>
      </c>
      <c r="G43" s="277" t="s">
        <v>13</v>
      </c>
      <c r="H43" s="278"/>
      <c r="I43" s="10" t="s">
        <v>14</v>
      </c>
      <c r="J43" s="427" t="str">
        <f>IF(T6=6,X8,"1A")</f>
        <v>1A</v>
      </c>
      <c r="K43" s="427"/>
      <c r="L43" s="427"/>
      <c r="M43" s="427"/>
      <c r="N43" s="427"/>
      <c r="O43" s="427"/>
      <c r="P43" s="427"/>
      <c r="Q43" s="427"/>
      <c r="R43" s="11">
        <f>(IF(AI43&gt;AJ43,1,0))+(IF(AK43&gt;AL43,1,0))+(IF(AM43&gt;AN43,1,0))</f>
        <v>0</v>
      </c>
      <c r="S43" s="12" t="s">
        <v>8</v>
      </c>
      <c r="T43" s="12"/>
      <c r="U43" s="12"/>
      <c r="V43" s="12"/>
      <c r="W43" s="12"/>
      <c r="X43" s="12"/>
      <c r="Y43" s="11">
        <f>(IF(AJ43&gt;AI43,1,0))+(IF(AL43&gt;AK43,1,0))+(IF(AN43&gt;AM43,1,0))</f>
        <v>0</v>
      </c>
      <c r="Z43" s="428" t="str">
        <f>IF(T21=12,X24,"2B")</f>
        <v>2B</v>
      </c>
      <c r="AA43" s="428"/>
      <c r="AB43" s="428"/>
      <c r="AC43" s="428"/>
      <c r="AD43" s="428"/>
      <c r="AE43" s="428"/>
      <c r="AF43" s="428"/>
      <c r="AG43" s="428"/>
      <c r="AH43" s="14" t="s">
        <v>15</v>
      </c>
      <c r="AI43" s="15"/>
      <c r="AJ43" s="16"/>
      <c r="AK43" s="15"/>
      <c r="AL43" s="16"/>
      <c r="AM43" s="15"/>
      <c r="AN43" s="16"/>
    </row>
    <row r="44" spans="1:40" ht="15">
      <c r="A44" s="6">
        <f>A43+1</f>
        <v>11</v>
      </c>
      <c r="B44" s="8"/>
      <c r="C44" s="275">
        <v>0.5</v>
      </c>
      <c r="D44" s="276"/>
      <c r="E44" s="9"/>
      <c r="F44" s="9" t="str">
        <f>F43</f>
        <v>M</v>
      </c>
      <c r="G44" s="277" t="s">
        <v>16</v>
      </c>
      <c r="H44" s="278"/>
      <c r="I44" s="10" t="s">
        <v>17</v>
      </c>
      <c r="J44" s="427" t="str">
        <f>IF(T21=12,X23,"1B")</f>
        <v>1B</v>
      </c>
      <c r="K44" s="427"/>
      <c r="L44" s="427"/>
      <c r="M44" s="427"/>
      <c r="N44" s="427"/>
      <c r="O44" s="427"/>
      <c r="P44" s="427"/>
      <c r="Q44" s="427"/>
      <c r="R44" s="11">
        <f>(IF(AI44&gt;AJ44,1,0))+(IF(AK44&gt;AL44,1,0))+(IF(AM44&gt;AN44,1,0))</f>
        <v>0</v>
      </c>
      <c r="S44" s="12" t="s">
        <v>8</v>
      </c>
      <c r="T44" s="12"/>
      <c r="U44" s="12"/>
      <c r="V44" s="12"/>
      <c r="W44" s="12"/>
      <c r="X44" s="12"/>
      <c r="Y44" s="11">
        <f>(IF(AJ44&gt;AI44,1,0))+(IF(AL44&gt;AK44,1,0))+(IF(AN44&gt;AM44,1,0))</f>
        <v>0</v>
      </c>
      <c r="Z44" s="428" t="str">
        <f>IF(T6=6,X9,"2A")</f>
        <v>2A</v>
      </c>
      <c r="AA44" s="428"/>
      <c r="AB44" s="428"/>
      <c r="AC44" s="428"/>
      <c r="AD44" s="428"/>
      <c r="AE44" s="428"/>
      <c r="AF44" s="428"/>
      <c r="AG44" s="428"/>
      <c r="AH44" s="14" t="s">
        <v>18</v>
      </c>
      <c r="AI44" s="15"/>
      <c r="AJ44" s="16"/>
      <c r="AK44" s="15"/>
      <c r="AL44" s="16"/>
      <c r="AM44" s="15"/>
      <c r="AN44" s="16"/>
    </row>
    <row r="45" spans="1:40" ht="15">
      <c r="A45" s="6">
        <f>A44+1</f>
        <v>12</v>
      </c>
      <c r="B45" s="8"/>
      <c r="C45" s="275">
        <v>0.54166666666666663</v>
      </c>
      <c r="D45" s="276"/>
      <c r="E45" s="9"/>
      <c r="F45" s="9" t="str">
        <f>F44</f>
        <v>M</v>
      </c>
      <c r="G45" s="277" t="s">
        <v>19</v>
      </c>
      <c r="H45" s="278"/>
      <c r="I45" s="10" t="s">
        <v>20</v>
      </c>
      <c r="J45" s="427" t="str">
        <f>IF(R43&lt;Y43,J43,IF(Y43&lt;R43,Z43,IF(R43=Y43,"P"&amp;A43)))</f>
        <v>P10</v>
      </c>
      <c r="K45" s="427"/>
      <c r="L45" s="427"/>
      <c r="M45" s="427"/>
      <c r="N45" s="427"/>
      <c r="O45" s="427"/>
      <c r="P45" s="427"/>
      <c r="Q45" s="427"/>
      <c r="R45" s="11">
        <f>(IF(AI45&gt;AJ45,1,0))+(IF(AK45&gt;AL45,1,0))+(IF(AM45&gt;AN45,1,0))</f>
        <v>0</v>
      </c>
      <c r="S45" s="12" t="s">
        <v>8</v>
      </c>
      <c r="T45" s="12"/>
      <c r="U45" s="12"/>
      <c r="V45" s="12"/>
      <c r="W45" s="12"/>
      <c r="X45" s="12"/>
      <c r="Y45" s="11">
        <f>(IF(AJ45&gt;AI45,1,0))+(IF(AL45&gt;AK45,1,0))+(IF(AN45&gt;AM45,1,0))</f>
        <v>0</v>
      </c>
      <c r="Z45" s="428" t="str">
        <f>IF(R44&lt;Y44,J44,IF(Y44&lt;R44,Z44,IF(R44=Y44,"P"&amp;A44)))</f>
        <v>P11</v>
      </c>
      <c r="AA45" s="428"/>
      <c r="AB45" s="428"/>
      <c r="AC45" s="428"/>
      <c r="AD45" s="428"/>
      <c r="AE45" s="428"/>
      <c r="AF45" s="428"/>
      <c r="AG45" s="428"/>
      <c r="AH45" s="14" t="s">
        <v>21</v>
      </c>
      <c r="AI45" s="15"/>
      <c r="AJ45" s="16"/>
      <c r="AK45" s="15"/>
      <c r="AL45" s="16"/>
      <c r="AM45" s="15"/>
      <c r="AN45" s="16"/>
    </row>
    <row r="46" spans="1:40" ht="15">
      <c r="A46" s="6">
        <f>A45+1</f>
        <v>13</v>
      </c>
      <c r="B46" s="8"/>
      <c r="C46" s="275">
        <v>0.58333333333333337</v>
      </c>
      <c r="D46" s="276"/>
      <c r="E46" s="9"/>
      <c r="F46" s="9" t="str">
        <f>F45</f>
        <v>M</v>
      </c>
      <c r="G46" s="414" t="s">
        <v>22</v>
      </c>
      <c r="H46" s="415"/>
      <c r="I46" s="10" t="s">
        <v>23</v>
      </c>
      <c r="J46" s="427" t="str">
        <f>IF(R43&gt;Y43,J43,IF(Y43&gt;R43,Z43,IF(R43=Y43,"V"&amp;A43)))</f>
        <v>V10</v>
      </c>
      <c r="K46" s="427"/>
      <c r="L46" s="427"/>
      <c r="M46" s="427"/>
      <c r="N46" s="427"/>
      <c r="O46" s="427"/>
      <c r="P46" s="427"/>
      <c r="Q46" s="427"/>
      <c r="R46" s="11">
        <f>(IF(AI46&gt;AJ46,1,0))+(IF(AK46&gt;AL46,1,0))+(IF(AM46&gt;AN46,1,0))</f>
        <v>0</v>
      </c>
      <c r="S46" s="12" t="s">
        <v>8</v>
      </c>
      <c r="T46" s="12"/>
      <c r="U46" s="12"/>
      <c r="V46" s="12"/>
      <c r="W46" s="12"/>
      <c r="X46" s="12"/>
      <c r="Y46" s="11">
        <f>(IF(AJ46&gt;AI46,1,0))+(IF(AL46&gt;AK46,1,0))+(IF(AN46&gt;AM46,1,0))</f>
        <v>0</v>
      </c>
      <c r="Z46" s="428" t="str">
        <f>IF(R44&gt;Y44,J44,IF(Y44&gt;R44,Z44,IF(R44=Y44,"V"&amp;A44)))</f>
        <v>V11</v>
      </c>
      <c r="AA46" s="428"/>
      <c r="AB46" s="428"/>
      <c r="AC46" s="428"/>
      <c r="AD46" s="428"/>
      <c r="AE46" s="428"/>
      <c r="AF46" s="428"/>
      <c r="AG46" s="428"/>
      <c r="AH46" s="14" t="s">
        <v>24</v>
      </c>
      <c r="AI46" s="15"/>
      <c r="AJ46" s="16"/>
      <c r="AK46" s="15"/>
      <c r="AL46" s="16"/>
      <c r="AM46" s="15"/>
      <c r="AN46" s="16"/>
    </row>
    <row r="50" spans="1:40" ht="15.75">
      <c r="A50" s="57" t="s">
        <v>62</v>
      </c>
      <c r="B50" s="57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60"/>
      <c r="AF50" s="60"/>
      <c r="AG50" s="60"/>
      <c r="AH50" s="60"/>
      <c r="AI50" s="60"/>
      <c r="AJ50" s="60"/>
      <c r="AK50" s="60"/>
      <c r="AL50" s="60"/>
      <c r="AM50" s="60"/>
      <c r="AN50" s="60"/>
    </row>
    <row r="51" spans="1:40" ht="15">
      <c r="A51" s="61"/>
      <c r="B51" s="61"/>
      <c r="C51" s="62"/>
    </row>
    <row r="52" spans="1:40" ht="15">
      <c r="A52" s="61"/>
      <c r="B52" s="61"/>
      <c r="C52" s="68"/>
      <c r="I52" s="69"/>
      <c r="J52" s="70"/>
    </row>
    <row r="53" spans="1:40" ht="20.25">
      <c r="A53" s="61" t="s">
        <v>64</v>
      </c>
      <c r="B53" s="61"/>
      <c r="C53" s="68"/>
      <c r="F53" s="64" t="str">
        <f>IF(R46&gt;Y46,J46,IF(Y46&gt;R46,Z46,IF(R46=Y46,"1o Lugar")))</f>
        <v>1o Lugar</v>
      </c>
      <c r="G53" s="59"/>
      <c r="H53" s="59"/>
      <c r="I53" s="71"/>
      <c r="J53" s="72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ht="10.5" customHeight="1">
      <c r="A54" s="61"/>
      <c r="B54" s="61"/>
      <c r="C54" s="68"/>
      <c r="I54" s="69"/>
      <c r="J54" s="70"/>
    </row>
    <row r="55" spans="1:40" ht="18">
      <c r="A55" s="61" t="s">
        <v>66</v>
      </c>
      <c r="B55" s="61"/>
      <c r="C55" s="68"/>
      <c r="F55" s="65" t="str">
        <f>IF(R46&lt;Y46,J46,IF(Y46&lt;R46,Z46,IF(R46=Y46,"2o Lugar")))</f>
        <v>2o Lugar</v>
      </c>
      <c r="G55" s="59"/>
      <c r="H55" s="59"/>
      <c r="I55" s="71"/>
      <c r="J55" s="72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40" ht="10.5" customHeight="1">
      <c r="A56" s="61"/>
      <c r="B56" s="61"/>
      <c r="C56" s="68"/>
      <c r="I56" s="69"/>
      <c r="J56" s="70"/>
    </row>
    <row r="57" spans="1:40" ht="15.75">
      <c r="A57" s="61" t="s">
        <v>68</v>
      </c>
      <c r="B57" s="61"/>
      <c r="C57" s="68"/>
      <c r="F57" s="66" t="str">
        <f>IF(R45&gt;Y45,J45,IF(Y45&gt;R45,Z45,IF(R45=Y45,"3o Lugar")))</f>
        <v>3o Lugar</v>
      </c>
      <c r="G57" s="59"/>
      <c r="H57" s="59"/>
      <c r="I57" s="71"/>
      <c r="J57" s="72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40" ht="10.5" customHeight="1"/>
    <row r="59" spans="1:40" ht="15">
      <c r="A59" s="61" t="s">
        <v>70</v>
      </c>
      <c r="B59" s="61"/>
      <c r="C59" s="62"/>
      <c r="F59" s="67" t="str">
        <f>IF(R45&lt;Y45,J45,IF(Y45&lt;R45,Z45,IF(R45=Y45,"4o Lugar")))</f>
        <v>4o Lugar</v>
      </c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</row>
    <row r="60" spans="1:40" ht="9.75" customHeight="1"/>
    <row r="61" spans="1:40" ht="15">
      <c r="A61" s="61" t="s">
        <v>84</v>
      </c>
      <c r="B61" s="61"/>
      <c r="C61" s="62"/>
      <c r="F61" s="67" t="str">
        <f>IF(T12=U12,X17,"5o Lugar")</f>
        <v>5o Lugar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</row>
    <row r="63" spans="1:40" ht="15">
      <c r="A63" s="61" t="s">
        <v>89</v>
      </c>
      <c r="B63" s="61"/>
      <c r="C63" s="62"/>
      <c r="F63" s="67" t="str">
        <f>IF(T12=U12,X18,"6o Lugar")</f>
        <v>6o Lugar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</row>
    <row r="65" spans="1:40" ht="15">
      <c r="A65" s="61" t="s">
        <v>94</v>
      </c>
      <c r="B65" s="61"/>
      <c r="C65" s="62"/>
      <c r="F65" s="67" t="str">
        <f>IF(T12=U12,X19,"7o Lugar")</f>
        <v>7o Lugar</v>
      </c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</row>
  </sheetData>
  <mergeCells count="270">
    <mergeCell ref="A1:AN3"/>
    <mergeCell ref="A4:AN4"/>
    <mergeCell ref="A6:F7"/>
    <mergeCell ref="G6:H7"/>
    <mergeCell ref="I6:K6"/>
    <mergeCell ref="L6:M7"/>
    <mergeCell ref="N6:O7"/>
    <mergeCell ref="P6:Q7"/>
    <mergeCell ref="R6:S7"/>
    <mergeCell ref="Y6:AE6"/>
    <mergeCell ref="AF6:AL6"/>
    <mergeCell ref="AM6:AN7"/>
    <mergeCell ref="I7:K7"/>
    <mergeCell ref="Y7:Z7"/>
    <mergeCell ref="AA7:AB7"/>
    <mergeCell ref="AC7:AE7"/>
    <mergeCell ref="AF7:AG7"/>
    <mergeCell ref="AH7:AI7"/>
    <mergeCell ref="AJ7:AL7"/>
    <mergeCell ref="AA8:AB8"/>
    <mergeCell ref="AC8:AE8"/>
    <mergeCell ref="AF8:AG8"/>
    <mergeCell ref="AH8:AI8"/>
    <mergeCell ref="AJ8:AL8"/>
    <mergeCell ref="AM8:AN8"/>
    <mergeCell ref="C8:K8"/>
    <mergeCell ref="L8:M8"/>
    <mergeCell ref="N8:O8"/>
    <mergeCell ref="P8:Q8"/>
    <mergeCell ref="R8:S8"/>
    <mergeCell ref="Y8:Z8"/>
    <mergeCell ref="AA9:AB9"/>
    <mergeCell ref="AC9:AE9"/>
    <mergeCell ref="AF9:AG9"/>
    <mergeCell ref="AH9:AI9"/>
    <mergeCell ref="AJ9:AL9"/>
    <mergeCell ref="AM9:AN9"/>
    <mergeCell ref="C9:K9"/>
    <mergeCell ref="L9:M9"/>
    <mergeCell ref="N9:O9"/>
    <mergeCell ref="P9:Q9"/>
    <mergeCell ref="R9:S9"/>
    <mergeCell ref="Y9:Z9"/>
    <mergeCell ref="AA10:AB10"/>
    <mergeCell ref="AC10:AE10"/>
    <mergeCell ref="AF10:AG10"/>
    <mergeCell ref="AH10:AI10"/>
    <mergeCell ref="AJ10:AL10"/>
    <mergeCell ref="AM10:AN10"/>
    <mergeCell ref="C10:K10"/>
    <mergeCell ref="L10:M10"/>
    <mergeCell ref="N10:O10"/>
    <mergeCell ref="P10:Q10"/>
    <mergeCell ref="R10:S10"/>
    <mergeCell ref="Y10:Z10"/>
    <mergeCell ref="AA13:AB13"/>
    <mergeCell ref="AC13:AE13"/>
    <mergeCell ref="AF13:AG13"/>
    <mergeCell ref="AH13:AI13"/>
    <mergeCell ref="AJ13:AL13"/>
    <mergeCell ref="AM13:AN13"/>
    <mergeCell ref="C13:K13"/>
    <mergeCell ref="L13:M13"/>
    <mergeCell ref="N13:O13"/>
    <mergeCell ref="P13:Q13"/>
    <mergeCell ref="R13:S13"/>
    <mergeCell ref="Y13:Z13"/>
    <mergeCell ref="AA14:AB14"/>
    <mergeCell ref="AC14:AE14"/>
    <mergeCell ref="AF14:AG14"/>
    <mergeCell ref="AH14:AI14"/>
    <mergeCell ref="AJ14:AL14"/>
    <mergeCell ref="AM14:AN14"/>
    <mergeCell ref="C14:K14"/>
    <mergeCell ref="L14:M14"/>
    <mergeCell ref="N14:O14"/>
    <mergeCell ref="P14:Q14"/>
    <mergeCell ref="R14:S14"/>
    <mergeCell ref="Y14:Z14"/>
    <mergeCell ref="AA15:AB15"/>
    <mergeCell ref="AC15:AE15"/>
    <mergeCell ref="AF15:AG15"/>
    <mergeCell ref="AH15:AI15"/>
    <mergeCell ref="AJ15:AL15"/>
    <mergeCell ref="AM15:AN15"/>
    <mergeCell ref="C15:K15"/>
    <mergeCell ref="L15:M15"/>
    <mergeCell ref="N15:O15"/>
    <mergeCell ref="P15:Q15"/>
    <mergeCell ref="R15:S15"/>
    <mergeCell ref="Y15:Z15"/>
    <mergeCell ref="AA16:AB16"/>
    <mergeCell ref="AC16:AE16"/>
    <mergeCell ref="AF16:AG16"/>
    <mergeCell ref="AH16:AI16"/>
    <mergeCell ref="AJ16:AL16"/>
    <mergeCell ref="AM16:AN16"/>
    <mergeCell ref="C16:K16"/>
    <mergeCell ref="L16:M16"/>
    <mergeCell ref="N16:O16"/>
    <mergeCell ref="P16:Q16"/>
    <mergeCell ref="R16:S16"/>
    <mergeCell ref="Y16:Z16"/>
    <mergeCell ref="AA17:AB17"/>
    <mergeCell ref="AC17:AE17"/>
    <mergeCell ref="AF17:AG17"/>
    <mergeCell ref="AH17:AI17"/>
    <mergeCell ref="AJ17:AL17"/>
    <mergeCell ref="AM17:AN17"/>
    <mergeCell ref="C17:K17"/>
    <mergeCell ref="L17:M17"/>
    <mergeCell ref="N17:O17"/>
    <mergeCell ref="P17:Q17"/>
    <mergeCell ref="R17:S17"/>
    <mergeCell ref="Y17:Z17"/>
    <mergeCell ref="AA18:AB18"/>
    <mergeCell ref="AC18:AE18"/>
    <mergeCell ref="AF18:AG18"/>
    <mergeCell ref="AH18:AI18"/>
    <mergeCell ref="AJ18:AL18"/>
    <mergeCell ref="AM18:AN18"/>
    <mergeCell ref="C18:K18"/>
    <mergeCell ref="L18:M18"/>
    <mergeCell ref="N18:O18"/>
    <mergeCell ref="P18:Q18"/>
    <mergeCell ref="R18:S18"/>
    <mergeCell ref="Y18:Z18"/>
    <mergeCell ref="AA19:AB19"/>
    <mergeCell ref="AC19:AE19"/>
    <mergeCell ref="AF19:AG19"/>
    <mergeCell ref="AH19:AI19"/>
    <mergeCell ref="AJ19:AL19"/>
    <mergeCell ref="AM19:AN19"/>
    <mergeCell ref="C19:K19"/>
    <mergeCell ref="L19:M19"/>
    <mergeCell ref="N19:O19"/>
    <mergeCell ref="P19:Q19"/>
    <mergeCell ref="R19:S19"/>
    <mergeCell ref="Y19:Z19"/>
    <mergeCell ref="AM21:AN22"/>
    <mergeCell ref="I22:K22"/>
    <mergeCell ref="Y22:Z22"/>
    <mergeCell ref="AA22:AB22"/>
    <mergeCell ref="AC22:AE22"/>
    <mergeCell ref="AF22:AG22"/>
    <mergeCell ref="AH22:AI22"/>
    <mergeCell ref="A21:F22"/>
    <mergeCell ref="G21:H22"/>
    <mergeCell ref="I21:K21"/>
    <mergeCell ref="L21:M22"/>
    <mergeCell ref="N21:O22"/>
    <mergeCell ref="P21:Q22"/>
    <mergeCell ref="AJ22:AL22"/>
    <mergeCell ref="R21:S22"/>
    <mergeCell ref="Y21:AE21"/>
    <mergeCell ref="AF21:AL21"/>
    <mergeCell ref="AH23:AI23"/>
    <mergeCell ref="AJ23:AL23"/>
    <mergeCell ref="AM23:AN23"/>
    <mergeCell ref="C24:K24"/>
    <mergeCell ref="L24:M24"/>
    <mergeCell ref="N24:O24"/>
    <mergeCell ref="P24:Q24"/>
    <mergeCell ref="R24:S24"/>
    <mergeCell ref="Y24:Z24"/>
    <mergeCell ref="AA24:AB24"/>
    <mergeCell ref="AC24:AE24"/>
    <mergeCell ref="AF24:AG24"/>
    <mergeCell ref="AH24:AI24"/>
    <mergeCell ref="AJ24:AL24"/>
    <mergeCell ref="AM24:AN24"/>
    <mergeCell ref="C23:K23"/>
    <mergeCell ref="L23:M23"/>
    <mergeCell ref="N23:O23"/>
    <mergeCell ref="P23:Q23"/>
    <mergeCell ref="R23:S23"/>
    <mergeCell ref="Y23:Z23"/>
    <mergeCell ref="AA23:AB23"/>
    <mergeCell ref="AC23:AE23"/>
    <mergeCell ref="AF23:AG23"/>
    <mergeCell ref="C25:K25"/>
    <mergeCell ref="L25:M25"/>
    <mergeCell ref="N25:O25"/>
    <mergeCell ref="P25:Q25"/>
    <mergeCell ref="R25:S25"/>
    <mergeCell ref="AM25:AN25"/>
    <mergeCell ref="C26:K26"/>
    <mergeCell ref="L26:M26"/>
    <mergeCell ref="N26:O26"/>
    <mergeCell ref="P26:Q26"/>
    <mergeCell ref="R26:S26"/>
    <mergeCell ref="Y26:Z26"/>
    <mergeCell ref="AA26:AB26"/>
    <mergeCell ref="AC26:AE26"/>
    <mergeCell ref="AF26:AG26"/>
    <mergeCell ref="Y25:Z25"/>
    <mergeCell ref="AA25:AB25"/>
    <mergeCell ref="AC25:AE25"/>
    <mergeCell ref="AF25:AG25"/>
    <mergeCell ref="AH25:AI25"/>
    <mergeCell ref="AJ25:AL25"/>
    <mergeCell ref="AH26:AI26"/>
    <mergeCell ref="AJ26:AL26"/>
    <mergeCell ref="AM26:AN26"/>
    <mergeCell ref="C30:D30"/>
    <mergeCell ref="G30:H30"/>
    <mergeCell ref="J30:Q30"/>
    <mergeCell ref="Z30:AG30"/>
    <mergeCell ref="AI30:AJ30"/>
    <mergeCell ref="AK30:AL30"/>
    <mergeCell ref="AM30:AN30"/>
    <mergeCell ref="C33:D33"/>
    <mergeCell ref="G33:H33"/>
    <mergeCell ref="J33:Q33"/>
    <mergeCell ref="Z33:AG33"/>
    <mergeCell ref="C34:D34"/>
    <mergeCell ref="G34:H34"/>
    <mergeCell ref="J34:Q34"/>
    <mergeCell ref="Z34:AG34"/>
    <mergeCell ref="C31:D31"/>
    <mergeCell ref="G31:H31"/>
    <mergeCell ref="J31:Q31"/>
    <mergeCell ref="Z31:AG31"/>
    <mergeCell ref="C32:D32"/>
    <mergeCell ref="G32:H32"/>
    <mergeCell ref="J32:Q32"/>
    <mergeCell ref="Z32:AG32"/>
    <mergeCell ref="C37:D37"/>
    <mergeCell ref="G37:H37"/>
    <mergeCell ref="J37:Q37"/>
    <mergeCell ref="Z37:AG37"/>
    <mergeCell ref="C38:D38"/>
    <mergeCell ref="G38:H38"/>
    <mergeCell ref="J38:Q38"/>
    <mergeCell ref="Z38:AG38"/>
    <mergeCell ref="C35:D35"/>
    <mergeCell ref="G35:H35"/>
    <mergeCell ref="J35:Q35"/>
    <mergeCell ref="Z35:AG35"/>
    <mergeCell ref="C36:D36"/>
    <mergeCell ref="G36:H36"/>
    <mergeCell ref="J36:Q36"/>
    <mergeCell ref="Z36:AG36"/>
    <mergeCell ref="AI42:AJ42"/>
    <mergeCell ref="AK42:AL42"/>
    <mergeCell ref="AM42:AN42"/>
    <mergeCell ref="C43:D43"/>
    <mergeCell ref="G43:H43"/>
    <mergeCell ref="J43:Q43"/>
    <mergeCell ref="Z43:AG43"/>
    <mergeCell ref="C39:D39"/>
    <mergeCell ref="G39:H39"/>
    <mergeCell ref="J39:Q39"/>
    <mergeCell ref="Z39:AG39"/>
    <mergeCell ref="C42:D42"/>
    <mergeCell ref="G42:H42"/>
    <mergeCell ref="J42:Q42"/>
    <mergeCell ref="Z42:AG42"/>
    <mergeCell ref="C46:D46"/>
    <mergeCell ref="G46:H46"/>
    <mergeCell ref="J46:Q46"/>
    <mergeCell ref="Z46:AG46"/>
    <mergeCell ref="C44:D44"/>
    <mergeCell ref="G44:H44"/>
    <mergeCell ref="J44:Q44"/>
    <mergeCell ref="Z44:AG44"/>
    <mergeCell ref="C45:D45"/>
    <mergeCell ref="G45:H45"/>
    <mergeCell ref="J45:Q45"/>
    <mergeCell ref="Z45:AG45"/>
  </mergeCells>
  <conditionalFormatting sqref="AM8:AN20 AM23:AN26">
    <cfRule type="cellIs" dxfId="11" priority="1" stopIfTrue="1" operator="equal">
      <formula>"1o"</formula>
    </cfRule>
    <cfRule type="cellIs" dxfId="10" priority="2" stopIfTrue="1" operator="equal">
      <formula>"2o"</formula>
    </cfRule>
  </conditionalFormatting>
  <printOptions horizontalCentered="1"/>
  <pageMargins left="0.59055118110236227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Mod2015</vt:lpstr>
      <vt:lpstr>Mod2015 (2)</vt:lpstr>
      <vt:lpstr>Plan1</vt:lpstr>
      <vt:lpstr>Plan2</vt:lpstr>
      <vt:lpstr>Plan3</vt:lpstr>
      <vt:lpstr>4</vt:lpstr>
      <vt:lpstr>5</vt:lpstr>
      <vt:lpstr>6</vt:lpstr>
      <vt:lpstr>7</vt:lpstr>
      <vt:lpstr>8</vt:lpstr>
      <vt:lpstr>9_3x3</vt:lpstr>
      <vt:lpstr>9_3x3 (2)</vt:lpstr>
      <vt:lpstr>9_4x5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User</cp:lastModifiedBy>
  <cp:lastPrinted>2023-05-26T01:29:43Z</cp:lastPrinted>
  <dcterms:created xsi:type="dcterms:W3CDTF">2023-05-26T00:54:22Z</dcterms:created>
  <dcterms:modified xsi:type="dcterms:W3CDTF">2024-04-23T03:06:16Z</dcterms:modified>
</cp:coreProperties>
</file>